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firstSheet="2" activeTab="3"/>
  </bookViews>
  <sheets>
    <sheet name="condensed equity stmt" sheetId="1" r:id="rId1"/>
    <sheet name="condensed conso cashflow" sheetId="2" r:id="rId2"/>
    <sheet name="condensed conso BS" sheetId="3" r:id="rId3"/>
    <sheet name="condensed Life fund BS" sheetId="4" r:id="rId4"/>
    <sheet name="condensed conso Income Stmt" sheetId="5" r:id="rId5"/>
    <sheet name="condensed General Fund Revenue " sheetId="6" r:id="rId6"/>
    <sheet name="condensed Life Fund Revenue" sheetId="7" r:id="rId7"/>
  </sheets>
  <externalReferences>
    <externalReference r:id="rId10"/>
    <externalReference r:id="rId11"/>
  </externalReferences>
  <definedNames>
    <definedName name="_xlnm.Print_Area" localSheetId="2">'condensed conso BS'!$A$1:$I$66</definedName>
    <definedName name="_xlnm.Print_Area" localSheetId="1">'condensed conso cashflow'!$A$1:$H$37</definedName>
    <definedName name="_xlnm.Print_Area" localSheetId="4">'condensed conso Income Stmt'!$A$1:$F$50</definedName>
    <definedName name="_xlnm.Print_Area" localSheetId="0">'condensed equity stmt'!$A$1:$J$41</definedName>
    <definedName name="_xlnm.Print_Area" localSheetId="5">'condensed General Fund Revenue '!$A$1:$G$44</definedName>
    <definedName name="_xlnm.Print_Area" localSheetId="3">'condensed Life fund BS'!$A$1:$F$43</definedName>
    <definedName name="_xlnm.Print_Area" localSheetId="6">'condensed Life Fund Revenue'!$A$1:$F$51</definedName>
  </definedNames>
  <calcPr fullCalcOnLoad="1"/>
</workbook>
</file>

<file path=xl/sharedStrings.xml><?xml version="1.0" encoding="utf-8"?>
<sst xmlns="http://schemas.openxmlformats.org/spreadsheetml/2006/main" count="219" uniqueCount="146">
  <si>
    <t>MAA HOLDINGS BERHAD</t>
  </si>
  <si>
    <t>Exchange</t>
  </si>
  <si>
    <t>Total</t>
  </si>
  <si>
    <t>RM'000</t>
  </si>
  <si>
    <t>Goodwill written off</t>
  </si>
  <si>
    <t xml:space="preserve">CONDENSED CONSOLIDATED STATEMENT OF CHANGES IN EQUITY </t>
  </si>
  <si>
    <t>Distributable</t>
  </si>
  <si>
    <t>Share</t>
  </si>
  <si>
    <t xml:space="preserve">Capital </t>
  </si>
  <si>
    <t xml:space="preserve">Retained </t>
  </si>
  <si>
    <t>premium</t>
  </si>
  <si>
    <t>reserve</t>
  </si>
  <si>
    <t>earnings</t>
  </si>
  <si>
    <t>RM ' 000</t>
  </si>
  <si>
    <t>Balance as at 01 January 2002</t>
  </si>
  <si>
    <t xml:space="preserve"> - as previously reported</t>
  </si>
  <si>
    <t xml:space="preserve"> - prior year adjustment</t>
  </si>
  <si>
    <t xml:space="preserve"> - as restated</t>
  </si>
  <si>
    <t>Issue of shares arising from exercise of employees' share options</t>
  </si>
  <si>
    <t>Net profit for the 9 months period</t>
  </si>
  <si>
    <t>Balance as at 30 September 2002</t>
  </si>
  <si>
    <t>CONDENSED CONSOLIDATED BALANCE SHEET</t>
  </si>
  <si>
    <t>ASSETS</t>
  </si>
  <si>
    <t>Property, plant and equipment</t>
  </si>
  <si>
    <t>Investments</t>
  </si>
  <si>
    <t>Loans</t>
  </si>
  <si>
    <t>Associated companies</t>
  </si>
  <si>
    <t>Receivables</t>
  </si>
  <si>
    <t>Cash and bank balances</t>
  </si>
  <si>
    <t>Life fund assets</t>
  </si>
  <si>
    <t>TOTAL ASSETS</t>
  </si>
  <si>
    <t>LIABILITIES</t>
  </si>
  <si>
    <t>Provision for outstanding claims</t>
  </si>
  <si>
    <t>Payables</t>
  </si>
  <si>
    <t>Bonds</t>
  </si>
  <si>
    <t>Term loans - secured</t>
  </si>
  <si>
    <t>Bank overdrafts - secured</t>
  </si>
  <si>
    <t>Provision for taxation</t>
  </si>
  <si>
    <t>Life fund liabilities other than policyholders' fund</t>
  </si>
  <si>
    <t>INSURANCE LIABILITIES</t>
  </si>
  <si>
    <t>General fund - reserves for unexpired risks</t>
  </si>
  <si>
    <t>Life policyholders' fund</t>
  </si>
  <si>
    <t>SHAREHOLDERS' FUND</t>
  </si>
  <si>
    <t>Share capital</t>
  </si>
  <si>
    <t>Share premium</t>
  </si>
  <si>
    <t>Reserves</t>
  </si>
  <si>
    <t>Minority interests</t>
  </si>
  <si>
    <t>TOTAL LIABILITIES AND SHAREHOLDERS' FUND</t>
  </si>
  <si>
    <t>AS AT</t>
  </si>
  <si>
    <t>30.09.2002</t>
  </si>
  <si>
    <t>31.03.2002</t>
  </si>
  <si>
    <t>31.12.2001</t>
  </si>
  <si>
    <t>(Audited)</t>
  </si>
  <si>
    <t>CONDENSED LIFE FUND BALANCE SHEET</t>
  </si>
  <si>
    <t>TOTAL LIFE FUND ASSETS</t>
  </si>
  <si>
    <t>Provision for agents' retirement benefits</t>
  </si>
  <si>
    <t>Amount due (from) / to shareholder's fund</t>
  </si>
  <si>
    <t>LIFE POLICYHOLDERS' FUND</t>
  </si>
  <si>
    <t>TOTAL LIFE FUND LIABILITIES AND LIFE POLICYHOLDERS' FUND</t>
  </si>
  <si>
    <t>30.09.2001</t>
  </si>
  <si>
    <t>Operating Revenue</t>
  </si>
  <si>
    <t xml:space="preserve"> - General insurance</t>
  </si>
  <si>
    <t>Share of profit/(loss) of associated companies</t>
  </si>
  <si>
    <t>Taxation</t>
  </si>
  <si>
    <t>Minority interest</t>
  </si>
  <si>
    <t>Earnings per share (sen)</t>
  </si>
  <si>
    <t>* Consistent with prior years' practice, no profit was transferred from the Life Insurance Fund to the Shareholders' Fund as the transfer of life business profit is only done at the financial year end.</t>
  </si>
  <si>
    <t>CONDENSED GENERAL INSURANCE REVENUE ACCOUNT</t>
  </si>
  <si>
    <t>Gross premium</t>
  </si>
  <si>
    <t>Reinsurance</t>
  </si>
  <si>
    <t>Net premium</t>
  </si>
  <si>
    <t>Earned premium</t>
  </si>
  <si>
    <t>Net claims incurred</t>
  </si>
  <si>
    <t>Net commission</t>
  </si>
  <si>
    <t xml:space="preserve">   management expenses</t>
  </si>
  <si>
    <t>Management expenses</t>
  </si>
  <si>
    <t>Underwriting surplus/(deficit)</t>
  </si>
  <si>
    <t>Investment income</t>
  </si>
  <si>
    <t>Bad and doubtful debts</t>
  </si>
  <si>
    <t>Other income/(expenditure) - net</t>
  </si>
  <si>
    <t xml:space="preserve">   Income Statement</t>
  </si>
  <si>
    <t>CONDENSED LIFE INSURANCE REVENUE ACCOUNT</t>
  </si>
  <si>
    <t xml:space="preserve">Benefits paid and payable </t>
  </si>
  <si>
    <t>Commission and agency expenses</t>
  </si>
  <si>
    <t>Surplus for the financial period after taxation</t>
  </si>
  <si>
    <t>Life policyholders' fund b/f</t>
  </si>
  <si>
    <t>Life policyholders' fund before transfers</t>
  </si>
  <si>
    <t>Life policyholders' fund c/f</t>
  </si>
  <si>
    <t>As at</t>
  </si>
  <si>
    <t>General and Shareholders' fund assets</t>
  </si>
  <si>
    <t>Total General and Shareholders' fund assets</t>
  </si>
  <si>
    <t>General and Shareholders' fund liabilities</t>
  </si>
  <si>
    <t>Total General and Shareholders' fund liabilities</t>
  </si>
  <si>
    <t>Net Tangible Assets Per Share (RM)</t>
  </si>
  <si>
    <t xml:space="preserve">The Condensed Consolidated Balance Sheet should be read in conjunction with the Annual </t>
  </si>
  <si>
    <t>The figures have not been audited</t>
  </si>
  <si>
    <t>Interim report on consolidated results for the third quarter ended 30 September 2002</t>
  </si>
  <si>
    <t>3 months ended</t>
  </si>
  <si>
    <t>9 months ended</t>
  </si>
  <si>
    <t>(Loss)/Profit before taxation</t>
  </si>
  <si>
    <t>(Loss)/Profit after taxation</t>
  </si>
  <si>
    <t>Net (loss)/profit for the period</t>
  </si>
  <si>
    <t xml:space="preserve"> - Basic</t>
  </si>
  <si>
    <t xml:space="preserve"> - Diluted</t>
  </si>
  <si>
    <t xml:space="preserve"> - Life insurance *</t>
  </si>
  <si>
    <t>CONDENSED CONSOLIDATED INCOME STATEMENT</t>
  </si>
  <si>
    <t>Life Insurance Liabilities</t>
  </si>
  <si>
    <t>Total Life Fund Liabilities</t>
  </si>
  <si>
    <t xml:space="preserve">The Condensed Life Fund Balance Sheet should be read in conjunction with the Annual </t>
  </si>
  <si>
    <t>Underwriting surplus before</t>
  </si>
  <si>
    <t>capital</t>
  </si>
  <si>
    <t>Currency translation differences</t>
  </si>
  <si>
    <t xml:space="preserve">Dividend for the year ended 31 December 2001 </t>
  </si>
  <si>
    <t>&lt; ---------- Non - distributable ---------- &gt;</t>
  </si>
  <si>
    <t>for the year ended 31 December 2001</t>
  </si>
  <si>
    <t>Transferred from Insurance Revenue Accounts</t>
  </si>
  <si>
    <t>Finance cost</t>
  </si>
  <si>
    <t xml:space="preserve">Increase in unearned premium reserve </t>
  </si>
  <si>
    <t>Transferred to Condensed Consolidated</t>
  </si>
  <si>
    <t>Surplus before taxation</t>
  </si>
  <si>
    <t xml:space="preserve">CONDENSED CONSOLIDATED CASHFLOW STATEMENT </t>
  </si>
  <si>
    <t>Operating activities</t>
  </si>
  <si>
    <t>Cash from operations</t>
  </si>
  <si>
    <t>Interest paid</t>
  </si>
  <si>
    <t>Tax paid</t>
  </si>
  <si>
    <t>Investing activities</t>
  </si>
  <si>
    <t>Financing activities</t>
  </si>
  <si>
    <t>Cash and cash equivalents at beginning of period</t>
  </si>
  <si>
    <t>Cash and cash equivalents at end of period</t>
  </si>
  <si>
    <t>Net cash outflows from investing activities</t>
  </si>
  <si>
    <t>Net cash inflow from operating activities</t>
  </si>
  <si>
    <t>Net cash outflows from financing activities</t>
  </si>
  <si>
    <t xml:space="preserve">The Condensed Consolidated Cashflow Statement should be read in conjunction with the </t>
  </si>
  <si>
    <t>Net decrease in cash and cash equivalents</t>
  </si>
  <si>
    <t>Financial Reports for the year ended 31 December 2001</t>
  </si>
  <si>
    <t xml:space="preserve">The Condensed General Insurance Revenue Account should be read in conjunction with the Annual </t>
  </si>
  <si>
    <t xml:space="preserve">The Condensed Life Insurance Revenue Account should be read in conjunction with the Annual </t>
  </si>
  <si>
    <t>The Condensed Consolidated Statement of Changes in Equity should be read in conjunction with the Annual Financial Reports</t>
  </si>
  <si>
    <t>Net investment income received</t>
  </si>
  <si>
    <t>Annual Financial Reports for the year ended 31 December 2001</t>
  </si>
  <si>
    <t>The Condensed Consolidated Income Statement should be read in conjunction with the Annual Financial</t>
  </si>
  <si>
    <t>Reports for the year ended 31 December 2001</t>
  </si>
  <si>
    <t xml:space="preserve">  Income Statement *</t>
  </si>
  <si>
    <t>Profit from Shareholders' Fund</t>
  </si>
  <si>
    <t>(Loss)/Profit from operations</t>
  </si>
  <si>
    <t>Other income / (expenditure) - net</t>
  </si>
</sst>
</file>

<file path=xl/styles.xml><?xml version="1.0" encoding="utf-8"?>
<styleSheet xmlns="http://schemas.openxmlformats.org/spreadsheetml/2006/main">
  <numFmts count="1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00000"/>
    <numFmt numFmtId="173" formatCode="_-* #,##0_-;\-* #,##0_-;_-* &quot;-&quot;??_-;_-@_-"/>
  </numFmts>
  <fonts count="13">
    <font>
      <sz val="10"/>
      <name val="Arial"/>
      <family val="0"/>
    </font>
    <font>
      <b/>
      <sz val="10"/>
      <name val="Arial"/>
      <family val="2"/>
    </font>
    <font>
      <b/>
      <sz val="12"/>
      <name val="Arial"/>
      <family val="2"/>
    </font>
    <font>
      <b/>
      <u val="single"/>
      <sz val="10"/>
      <name val="Arial"/>
      <family val="2"/>
    </font>
    <font>
      <b/>
      <sz val="12"/>
      <color indexed="12"/>
      <name val="Arial"/>
      <family val="2"/>
    </font>
    <font>
      <b/>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0"/>
      <name val="Arial"/>
      <family val="2"/>
    </font>
    <font>
      <b/>
      <u val="single"/>
      <sz val="12"/>
      <name val="Arial"/>
      <family val="2"/>
    </font>
    <font>
      <b/>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wrapText="1"/>
    </xf>
    <xf numFmtId="0" fontId="3" fillId="0" borderId="0" xfId="0" applyFont="1"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horizontal="center"/>
    </xf>
    <xf numFmtId="0" fontId="1" fillId="0" borderId="0" xfId="0" applyFont="1" applyAlignment="1">
      <alignment horizontal="right"/>
    </xf>
    <xf numFmtId="171" fontId="0" fillId="0" borderId="0" xfId="15" applyNumberFormat="1" applyAlignment="1">
      <alignment/>
    </xf>
    <xf numFmtId="0" fontId="0" fillId="0" borderId="1" xfId="0" applyBorder="1" applyAlignment="1">
      <alignment/>
    </xf>
    <xf numFmtId="171" fontId="0" fillId="0" borderId="1" xfId="15" applyNumberFormat="1" applyBorder="1" applyAlignment="1">
      <alignment/>
    </xf>
    <xf numFmtId="171" fontId="0" fillId="0" borderId="0" xfId="0" applyNumberFormat="1" applyAlignment="1">
      <alignment/>
    </xf>
    <xf numFmtId="0" fontId="0" fillId="0" borderId="0" xfId="0" applyAlignment="1" quotePrefix="1">
      <alignment/>
    </xf>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0" fillId="0" borderId="0" xfId="0" applyFont="1" applyAlignment="1">
      <alignment/>
    </xf>
    <xf numFmtId="0" fontId="1" fillId="0" borderId="0" xfId="0" applyFont="1" applyAlignment="1">
      <alignment wrapText="1"/>
    </xf>
    <xf numFmtId="43" fontId="1" fillId="0" borderId="0" xfId="15" applyFont="1" applyAlignment="1">
      <alignment/>
    </xf>
    <xf numFmtId="0" fontId="7"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right"/>
    </xf>
    <xf numFmtId="0" fontId="0" fillId="0" borderId="0" xfId="0" applyAlignment="1">
      <alignment horizontal="left"/>
    </xf>
    <xf numFmtId="0" fontId="8" fillId="0" borderId="0" xfId="0" applyFont="1" applyAlignment="1">
      <alignment horizontal="left"/>
    </xf>
    <xf numFmtId="0" fontId="0" fillId="0" borderId="0" xfId="0" applyAlignment="1">
      <alignment horizontal="justify" wrapText="1"/>
    </xf>
    <xf numFmtId="0" fontId="8" fillId="0" borderId="0" xfId="0" applyFont="1" applyAlignment="1">
      <alignment horizontal="justify" wrapText="1"/>
    </xf>
    <xf numFmtId="171" fontId="7" fillId="0" borderId="0" xfId="15" applyNumberFormat="1" applyFont="1" applyBorder="1" applyAlignment="1">
      <alignment horizontal="center"/>
    </xf>
    <xf numFmtId="171" fontId="0" fillId="0" borderId="0" xfId="15" applyNumberFormat="1" applyBorder="1" applyAlignment="1">
      <alignment/>
    </xf>
    <xf numFmtId="171" fontId="6" fillId="0" borderId="0" xfId="15" applyNumberFormat="1" applyFont="1" applyBorder="1" applyAlignment="1">
      <alignment horizontal="center"/>
    </xf>
    <xf numFmtId="171" fontId="1" fillId="0" borderId="0" xfId="15" applyNumberFormat="1" applyFont="1" applyBorder="1" applyAlignment="1">
      <alignment/>
    </xf>
    <xf numFmtId="171" fontId="0" fillId="0" borderId="2" xfId="15" applyNumberFormat="1" applyBorder="1" applyAlignment="1">
      <alignment/>
    </xf>
    <xf numFmtId="43" fontId="7" fillId="0" borderId="0" xfId="15" applyNumberFormat="1" applyFont="1" applyBorder="1" applyAlignment="1">
      <alignment horizontal="center"/>
    </xf>
    <xf numFmtId="43" fontId="9" fillId="0" borderId="0" xfId="15" applyFont="1" applyBorder="1" applyAlignment="1">
      <alignment horizontal="center"/>
    </xf>
    <xf numFmtId="43" fontId="7" fillId="0" borderId="0" xfId="15" applyFont="1" applyBorder="1" applyAlignment="1">
      <alignment horizontal="center"/>
    </xf>
    <xf numFmtId="43" fontId="9" fillId="0" borderId="0" xfId="15" applyFont="1" applyAlignment="1">
      <alignment horizontal="center"/>
    </xf>
    <xf numFmtId="43" fontId="7" fillId="0" borderId="0" xfId="15" applyFont="1" applyAlignment="1">
      <alignment horizontal="center"/>
    </xf>
    <xf numFmtId="0" fontId="9" fillId="0" borderId="0" xfId="0" applyFont="1" applyAlignment="1">
      <alignment horizontal="center"/>
    </xf>
    <xf numFmtId="0" fontId="0" fillId="0" borderId="0" xfId="0" applyBorder="1" applyAlignment="1">
      <alignment/>
    </xf>
    <xf numFmtId="171" fontId="0" fillId="0" borderId="0" xfId="15" applyNumberFormat="1" applyFill="1" applyBorder="1" applyAlignment="1">
      <alignment/>
    </xf>
    <xf numFmtId="171" fontId="0" fillId="0" borderId="3" xfId="15" applyNumberFormat="1" applyBorder="1" applyAlignment="1">
      <alignment/>
    </xf>
    <xf numFmtId="0" fontId="0" fillId="0" borderId="0" xfId="0" applyFont="1" applyAlignment="1">
      <alignment/>
    </xf>
    <xf numFmtId="0" fontId="0" fillId="0" borderId="0" xfId="0" applyAlignment="1">
      <alignment/>
    </xf>
    <xf numFmtId="0" fontId="1" fillId="0" borderId="0" xfId="0" applyFont="1" applyFill="1" applyAlignment="1">
      <alignment horizontal="right"/>
    </xf>
    <xf numFmtId="171" fontId="0" fillId="0" borderId="0" xfId="15" applyNumberFormat="1" applyFont="1" applyAlignment="1">
      <alignment/>
    </xf>
    <xf numFmtId="171" fontId="0" fillId="0" borderId="0" xfId="15" applyNumberFormat="1" applyFont="1" applyAlignment="1">
      <alignment horizontal="center"/>
    </xf>
    <xf numFmtId="0" fontId="0" fillId="0" borderId="0" xfId="0" applyFont="1" applyAlignment="1" quotePrefix="1">
      <alignment/>
    </xf>
    <xf numFmtId="171" fontId="0" fillId="0" borderId="1" xfId="15" applyNumberFormat="1" applyFont="1" applyBorder="1" applyAlignment="1">
      <alignment/>
    </xf>
    <xf numFmtId="171" fontId="0" fillId="0" borderId="1" xfId="15" applyNumberFormat="1" applyFont="1" applyBorder="1" applyAlignment="1">
      <alignment horizontal="center"/>
    </xf>
    <xf numFmtId="171" fontId="0" fillId="0" borderId="0" xfId="15" applyNumberFormat="1" applyFont="1" applyBorder="1" applyAlignment="1">
      <alignment/>
    </xf>
    <xf numFmtId="171" fontId="0" fillId="0" borderId="0" xfId="15" applyNumberFormat="1" applyFont="1" applyBorder="1" applyAlignment="1">
      <alignment horizontal="center"/>
    </xf>
    <xf numFmtId="171" fontId="0" fillId="0" borderId="4" xfId="15" applyNumberFormat="1" applyFont="1" applyBorder="1" applyAlignment="1">
      <alignment/>
    </xf>
    <xf numFmtId="0" fontId="0" fillId="0" borderId="0" xfId="0" applyFont="1" applyAlignment="1">
      <alignment horizontal="left"/>
    </xf>
    <xf numFmtId="171" fontId="1" fillId="0" borderId="0" xfId="15" applyNumberFormat="1" applyFont="1" applyAlignment="1">
      <alignment/>
    </xf>
    <xf numFmtId="0" fontId="0" fillId="0" borderId="0" xfId="0" applyFont="1" applyAlignment="1" quotePrefix="1">
      <alignment horizontal="left"/>
    </xf>
    <xf numFmtId="43" fontId="0" fillId="0" borderId="0" xfId="15" applyFont="1" applyAlignment="1">
      <alignment/>
    </xf>
    <xf numFmtId="0" fontId="0" fillId="0" borderId="0" xfId="0" applyFont="1" applyAlignment="1">
      <alignment horizontal="left" wrapText="1"/>
    </xf>
    <xf numFmtId="43" fontId="0" fillId="0" borderId="0" xfId="15" applyNumberFormat="1" applyFont="1" applyAlignment="1">
      <alignment horizontal="center"/>
    </xf>
    <xf numFmtId="43" fontId="0" fillId="0" borderId="0" xfId="15" applyNumberFormat="1" applyFont="1" applyAlignment="1">
      <alignment/>
    </xf>
    <xf numFmtId="171" fontId="7" fillId="0" borderId="0" xfId="15" applyNumberFormat="1" applyFont="1" applyAlignment="1">
      <alignment/>
    </xf>
    <xf numFmtId="171" fontId="7" fillId="0" borderId="0" xfId="15" applyNumberFormat="1" applyFont="1" applyAlignment="1">
      <alignment horizontal="center"/>
    </xf>
    <xf numFmtId="171" fontId="0" fillId="0" borderId="0" xfId="15" applyNumberFormat="1" applyFont="1" applyFill="1" applyBorder="1" applyAlignment="1">
      <alignment/>
    </xf>
    <xf numFmtId="171" fontId="0" fillId="0" borderId="1" xfId="15" applyNumberFormat="1" applyFont="1" applyFill="1" applyBorder="1" applyAlignment="1">
      <alignment/>
    </xf>
    <xf numFmtId="0" fontId="0" fillId="0" borderId="0" xfId="0" applyFont="1" applyAlignment="1" quotePrefix="1">
      <alignment horizontal="left" wrapText="1"/>
    </xf>
    <xf numFmtId="0" fontId="0" fillId="0" borderId="0" xfId="0" applyFont="1" applyBorder="1" applyAlignment="1">
      <alignment/>
    </xf>
    <xf numFmtId="0" fontId="10" fillId="0" borderId="0" xfId="0" applyFont="1" applyAlignment="1">
      <alignment/>
    </xf>
    <xf numFmtId="171" fontId="0" fillId="0" borderId="0" xfId="0" applyNumberFormat="1" applyFont="1" applyAlignment="1">
      <alignment/>
    </xf>
    <xf numFmtId="0" fontId="10" fillId="0" borderId="0" xfId="0" applyFont="1" applyBorder="1" applyAlignment="1">
      <alignment/>
    </xf>
    <xf numFmtId="43" fontId="1" fillId="0" borderId="0" xfId="15" applyFont="1" applyBorder="1" applyAlignment="1">
      <alignment/>
    </xf>
    <xf numFmtId="0" fontId="1" fillId="0" borderId="0" xfId="0" applyFont="1" applyAlignment="1">
      <alignment horizontal="left"/>
    </xf>
    <xf numFmtId="171" fontId="0" fillId="0" borderId="5" xfId="15" applyNumberFormat="1" applyFont="1" applyBorder="1" applyAlignment="1">
      <alignment/>
    </xf>
    <xf numFmtId="43" fontId="0" fillId="0" borderId="6" xfId="15" applyFont="1" applyBorder="1" applyAlignment="1">
      <alignment/>
    </xf>
    <xf numFmtId="0" fontId="0" fillId="0" borderId="0" xfId="0" applyFont="1" applyAlignment="1">
      <alignment horizontal="right"/>
    </xf>
    <xf numFmtId="0" fontId="0" fillId="0" borderId="0" xfId="0" applyFont="1" applyFill="1" applyAlignment="1">
      <alignment horizontal="right"/>
    </xf>
    <xf numFmtId="171" fontId="0" fillId="0" borderId="6" xfId="15" applyNumberFormat="1" applyFont="1" applyBorder="1" applyAlignment="1">
      <alignment/>
    </xf>
    <xf numFmtId="171" fontId="0" fillId="0" borderId="6" xfId="15" applyNumberFormat="1" applyFont="1" applyBorder="1" applyAlignment="1">
      <alignment horizontal="center"/>
    </xf>
    <xf numFmtId="0" fontId="1" fillId="0" borderId="0" xfId="0" applyFont="1" applyAlignment="1">
      <alignment horizontal="justify"/>
    </xf>
    <xf numFmtId="43" fontId="0" fillId="0" borderId="0" xfId="15" applyFont="1" applyBorder="1" applyAlignment="1">
      <alignment/>
    </xf>
    <xf numFmtId="43" fontId="0" fillId="0" borderId="1" xfId="15" applyBorder="1" applyAlignment="1">
      <alignment/>
    </xf>
    <xf numFmtId="0" fontId="0" fillId="0" borderId="1" xfId="0" applyFont="1" applyBorder="1" applyAlignment="1">
      <alignment/>
    </xf>
    <xf numFmtId="0" fontId="11" fillId="0" borderId="0" xfId="0" applyFont="1" applyAlignment="1">
      <alignment/>
    </xf>
    <xf numFmtId="0" fontId="12" fillId="0" borderId="0" xfId="0" applyFont="1" applyAlignment="1">
      <alignment horizontal="right"/>
    </xf>
    <xf numFmtId="0" fontId="12" fillId="0" borderId="0" xfId="0" applyFont="1" applyFill="1" applyAlignment="1">
      <alignment horizontal="right"/>
    </xf>
    <xf numFmtId="171" fontId="0" fillId="0" borderId="4" xfId="15" applyNumberFormat="1" applyBorder="1" applyAlignment="1">
      <alignment/>
    </xf>
    <xf numFmtId="171" fontId="0" fillId="0" borderId="1" xfId="0" applyNumberFormat="1" applyFont="1" applyBorder="1" applyAlignment="1">
      <alignment/>
    </xf>
    <xf numFmtId="0" fontId="0" fillId="0" borderId="0" xfId="0" applyFont="1" applyBorder="1" applyAlignment="1">
      <alignment horizontal="right"/>
    </xf>
    <xf numFmtId="0" fontId="1" fillId="0" borderId="0" xfId="0" applyFont="1" applyAlignment="1">
      <alignment horizontal="justify" wrapText="1"/>
    </xf>
    <xf numFmtId="0" fontId="0" fillId="0" borderId="0" xfId="0" applyAlignment="1">
      <alignment wrapText="1"/>
    </xf>
    <xf numFmtId="0" fontId="1" fillId="0" borderId="0" xfId="0" applyFont="1" applyAlignment="1">
      <alignment wrapText="1"/>
    </xf>
    <xf numFmtId="0" fontId="0" fillId="0" borderId="0" xfId="0" applyFont="1" applyAlignment="1">
      <alignment horizontal="justify" wrapText="1"/>
    </xf>
    <xf numFmtId="0" fontId="0" fillId="0" borderId="0" xfId="0" applyFont="1" applyAlignment="1">
      <alignment wrapText="1"/>
    </xf>
    <xf numFmtId="0" fontId="1" fillId="0" borderId="0" xfId="0" applyFont="1" applyFill="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Group%20Account%20as%20at%2030.09.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AA%20Holdings\Group%20accounts\KLSE%20Annoucement%2030.09.2002.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vmt of Group Shhldrs'Fund"/>
      <sheetName val="Condensed Changes in equity"/>
      <sheetName val="Segmental Reporting30.09.2001"/>
      <sheetName val="Segmental Reporting30.09.2002"/>
      <sheetName val="GRPL09.2002"/>
      <sheetName val="Condensed Balance sheet"/>
      <sheetName val="Life Fund Balance Sheet"/>
      <sheetName val="Condensed PL"/>
      <sheetName val="PL - General"/>
      <sheetName val="PL - Life"/>
      <sheetName val="Operating revenue30.09.2002"/>
      <sheetName val="PL - Fund 30.06.2001"/>
      <sheetName val="PL - By Fund 30.09.2001"/>
      <sheetName val="PL - By Fund 30.06.2002"/>
      <sheetName val="PL - By Fund 30.09.2002"/>
      <sheetName val="Journal09.2002"/>
      <sheetName val="Sheet1"/>
      <sheetName val="BS - By Fund 30.09.2002"/>
      <sheetName val="MAAIA"/>
      <sheetName val="GRBS09.2002"/>
      <sheetName val="Group PL"/>
      <sheetName val="Group PL RM'000"/>
      <sheetName val="MAAHp&amp;l09.2002"/>
      <sheetName val="IntraGrpTrans.09.2002"/>
      <sheetName val="Maagnet"/>
      <sheetName val="Wira &amp; MAA - Security fee"/>
      <sheetName val="Investment In associates"/>
      <sheetName val="Minority Interest"/>
      <sheetName val="Loan"/>
      <sheetName val="KLSESegmentalReport09.2002"/>
      <sheetName val="GrIntCo09.2002"/>
      <sheetName val="Disclosure06.2002 "/>
      <sheetName val="Meridian.Goodwill30.06.2002"/>
      <sheetName val="Goodwill.Meridian "/>
      <sheetName val="Meridian"/>
      <sheetName val="Nishio"/>
      <sheetName val="MAA Bancwel"/>
      <sheetName val="JournalSaraintanSale(KIV)"/>
      <sheetName val="Maacorp(S&amp;P)"/>
      <sheetName val="Wira31.12.2001Goodwill"/>
      <sheetName val="EPS Calculation09.2002"/>
      <sheetName val="Consol adj"/>
    </sheetNames>
    <sheetDataSet>
      <sheetData sheetId="11">
        <row r="12">
          <cell r="I12">
            <v>141882.15939999997</v>
          </cell>
          <cell r="T12">
            <v>1286697.44649</v>
          </cell>
        </row>
        <row r="13">
          <cell r="I13">
            <v>-29900.593989999998</v>
          </cell>
          <cell r="T13">
            <v>-30288.46669</v>
          </cell>
        </row>
        <row r="17">
          <cell r="I17">
            <v>-1125.5765200000003</v>
          </cell>
        </row>
        <row r="22">
          <cell r="I22">
            <v>-59851.438583</v>
          </cell>
        </row>
        <row r="23">
          <cell r="I23">
            <v>-10835.42127</v>
          </cell>
        </row>
        <row r="25">
          <cell r="T25">
            <v>-70099.20521999999</v>
          </cell>
        </row>
        <row r="26">
          <cell r="T26">
            <v>-75713.17933</v>
          </cell>
        </row>
        <row r="27">
          <cell r="T27">
            <v>-39312.41932</v>
          </cell>
        </row>
        <row r="31">
          <cell r="I31">
            <v>7547.87831</v>
          </cell>
        </row>
        <row r="32">
          <cell r="I32">
            <v>-3036.35311</v>
          </cell>
          <cell r="T32">
            <v>58999.1513</v>
          </cell>
        </row>
        <row r="33">
          <cell r="I33">
            <v>-3695.31998</v>
          </cell>
          <cell r="T33">
            <v>-29731.253910000003</v>
          </cell>
        </row>
        <row r="34">
          <cell r="T34">
            <v>-3291.96893</v>
          </cell>
        </row>
        <row r="53">
          <cell r="AB53">
            <v>1499356.94023</v>
          </cell>
        </row>
        <row r="73">
          <cell r="AB73">
            <v>-3863.1690167999996</v>
          </cell>
        </row>
        <row r="77">
          <cell r="AB77">
            <v>0</v>
          </cell>
        </row>
      </sheetData>
      <sheetData sheetId="12">
        <row r="12">
          <cell r="I12">
            <v>237996.23984</v>
          </cell>
          <cell r="T12">
            <v>1435598.08672</v>
          </cell>
        </row>
        <row r="13">
          <cell r="I13">
            <v>-47395.5495</v>
          </cell>
          <cell r="T13">
            <v>-47310.998799999994</v>
          </cell>
        </row>
        <row r="17">
          <cell r="I17">
            <v>-15190.562770000002</v>
          </cell>
        </row>
        <row r="22">
          <cell r="I22">
            <v>-106129.28867000001</v>
          </cell>
        </row>
        <row r="23">
          <cell r="I23">
            <v>-18240.69045</v>
          </cell>
        </row>
        <row r="25">
          <cell r="T25">
            <v>-109101.30958999999</v>
          </cell>
        </row>
        <row r="26">
          <cell r="T26">
            <v>-100121.16693</v>
          </cell>
        </row>
        <row r="27">
          <cell r="I27">
            <v>-47831.81846</v>
          </cell>
          <cell r="T27">
            <v>-61074.72193</v>
          </cell>
        </row>
        <row r="31">
          <cell r="I31">
            <v>11185.50031</v>
          </cell>
        </row>
        <row r="32">
          <cell r="I32">
            <v>-4412.97094</v>
          </cell>
          <cell r="T32">
            <v>91690.50859</v>
          </cell>
        </row>
        <row r="33">
          <cell r="I33">
            <v>-2618.9436100000007</v>
          </cell>
          <cell r="T33">
            <v>-32692.45934999999</v>
          </cell>
        </row>
        <row r="34">
          <cell r="T34">
            <v>-5996.99972</v>
          </cell>
        </row>
        <row r="57">
          <cell r="AB57">
            <v>7164.520929999962</v>
          </cell>
        </row>
        <row r="62">
          <cell r="AB62">
            <v>-19470.304689999997</v>
          </cell>
        </row>
        <row r="63">
          <cell r="AB63">
            <v>738.0043099999994</v>
          </cell>
        </row>
        <row r="64">
          <cell r="AB64">
            <v>0</v>
          </cell>
        </row>
        <row r="65">
          <cell r="AB65">
            <v>1956.72121</v>
          </cell>
        </row>
        <row r="66">
          <cell r="AB66">
            <v>16462.3362</v>
          </cell>
        </row>
        <row r="73">
          <cell r="AB73">
            <v>-3408.8694556000005</v>
          </cell>
        </row>
        <row r="77">
          <cell r="AB77">
            <v>0</v>
          </cell>
        </row>
      </sheetData>
      <sheetData sheetId="13">
        <row r="12">
          <cell r="I12">
            <v>192564.96883000003</v>
          </cell>
          <cell r="T12">
            <v>336546.71177999995</v>
          </cell>
        </row>
        <row r="13">
          <cell r="I13">
            <v>-46278.114400000006</v>
          </cell>
          <cell r="T13">
            <v>-21587.559289999997</v>
          </cell>
        </row>
        <row r="17">
          <cell r="I17">
            <v>625.22603</v>
          </cell>
        </row>
        <row r="22">
          <cell r="I22">
            <v>-103329.99775999998</v>
          </cell>
        </row>
        <row r="23">
          <cell r="I23">
            <v>-14119.801800000001</v>
          </cell>
        </row>
        <row r="25">
          <cell r="T25">
            <v>-155424.69941</v>
          </cell>
        </row>
        <row r="26">
          <cell r="T26">
            <v>-49528.26975</v>
          </cell>
        </row>
        <row r="27">
          <cell r="T27">
            <v>-41903.74469</v>
          </cell>
        </row>
        <row r="31">
          <cell r="I31">
            <v>7306.0358</v>
          </cell>
        </row>
        <row r="32">
          <cell r="I32">
            <v>-1435.506</v>
          </cell>
          <cell r="T32">
            <v>74252.87679999998</v>
          </cell>
        </row>
        <row r="33">
          <cell r="I33">
            <v>10814.3814</v>
          </cell>
          <cell r="T33">
            <v>19427.004610000007</v>
          </cell>
        </row>
        <row r="34">
          <cell r="T34">
            <v>-6787.88766</v>
          </cell>
        </row>
        <row r="53">
          <cell r="AB53">
            <v>625409.57783</v>
          </cell>
        </row>
        <row r="57">
          <cell r="AB57">
            <v>9651.947220000002</v>
          </cell>
        </row>
        <row r="73">
          <cell r="AB73">
            <v>-767.2795619999999</v>
          </cell>
        </row>
        <row r="77">
          <cell r="AB77">
            <v>310.404785843</v>
          </cell>
        </row>
      </sheetData>
      <sheetData sheetId="14">
        <row r="12">
          <cell r="I12">
            <v>312356.29507000005</v>
          </cell>
          <cell r="T12">
            <v>528668.2884300001</v>
          </cell>
        </row>
        <row r="13">
          <cell r="I13">
            <v>-80576.63208000001</v>
          </cell>
          <cell r="T13">
            <v>-37441.26332</v>
          </cell>
        </row>
        <row r="17">
          <cell r="I17">
            <v>-4242.47992</v>
          </cell>
        </row>
        <row r="22">
          <cell r="I22">
            <v>-152746.22408</v>
          </cell>
        </row>
        <row r="23">
          <cell r="I23">
            <v>-23545.83972</v>
          </cell>
        </row>
        <row r="25">
          <cell r="T25">
            <v>-240239.76215</v>
          </cell>
        </row>
        <row r="26">
          <cell r="T26">
            <v>-76089.18694</v>
          </cell>
        </row>
        <row r="27">
          <cell r="I27">
            <v>-53177.413689999994</v>
          </cell>
          <cell r="T27">
            <v>-66809.00824</v>
          </cell>
        </row>
        <row r="31">
          <cell r="I31">
            <v>11922.655480000001</v>
          </cell>
        </row>
        <row r="32">
          <cell r="I32">
            <v>-695.83287</v>
          </cell>
          <cell r="T32">
            <v>121762.15669</v>
          </cell>
        </row>
        <row r="33">
          <cell r="I33">
            <v>-3229.287170000001</v>
          </cell>
          <cell r="T33">
            <v>-56525.373360000005</v>
          </cell>
        </row>
        <row r="34">
          <cell r="T34">
            <v>-10359.26854</v>
          </cell>
        </row>
        <row r="53">
          <cell r="AB53">
            <v>1004788.5366299999</v>
          </cell>
        </row>
        <row r="57">
          <cell r="AB57">
            <v>5999.599020000013</v>
          </cell>
        </row>
        <row r="62">
          <cell r="AB62">
            <v>-31851.573070000002</v>
          </cell>
        </row>
        <row r="63">
          <cell r="AB63">
            <v>1483.849760000001</v>
          </cell>
        </row>
        <row r="64">
          <cell r="AB64">
            <v>0</v>
          </cell>
        </row>
        <row r="65">
          <cell r="AB65">
            <v>1989.2798199999993</v>
          </cell>
        </row>
        <row r="66">
          <cell r="AB66">
            <v>20475.01929</v>
          </cell>
        </row>
        <row r="73">
          <cell r="AB73">
            <v>-2552.0642060000005</v>
          </cell>
        </row>
        <row r="77">
          <cell r="AB77">
            <v>429.686642128</v>
          </cell>
        </row>
      </sheetData>
      <sheetData sheetId="17">
        <row r="12">
          <cell r="H12">
            <v>41293.29805</v>
          </cell>
        </row>
        <row r="13">
          <cell r="H13">
            <v>2834175.08974</v>
          </cell>
        </row>
        <row r="14">
          <cell r="H14">
            <v>558648.6577</v>
          </cell>
        </row>
        <row r="16">
          <cell r="H16">
            <v>21143.239640000003</v>
          </cell>
        </row>
        <row r="17">
          <cell r="H17">
            <v>-15.298999999999978</v>
          </cell>
        </row>
        <row r="18">
          <cell r="H18">
            <v>26412.29766</v>
          </cell>
        </row>
        <row r="19">
          <cell r="H19">
            <v>7408.598660000001</v>
          </cell>
        </row>
        <row r="20">
          <cell r="H20">
            <v>14632.09857</v>
          </cell>
        </row>
        <row r="21">
          <cell r="H21">
            <v>7598.188630000001</v>
          </cell>
        </row>
        <row r="25">
          <cell r="H25">
            <v>26053.21604</v>
          </cell>
        </row>
        <row r="27">
          <cell r="H27">
            <v>8747.13531</v>
          </cell>
        </row>
        <row r="28">
          <cell r="H28">
            <v>164004.05297999998</v>
          </cell>
        </row>
        <row r="29">
          <cell r="H29">
            <v>21958.830609999997</v>
          </cell>
        </row>
        <row r="30">
          <cell r="H30">
            <v>120384.477</v>
          </cell>
        </row>
        <row r="31">
          <cell r="H31">
            <v>34872.81906</v>
          </cell>
        </row>
        <row r="32">
          <cell r="H32">
            <v>4888.0356600000005</v>
          </cell>
        </row>
        <row r="39">
          <cell r="H39">
            <v>3156942.7773999996</v>
          </cell>
        </row>
        <row r="54">
          <cell r="AA54">
            <v>26204.897090000002</v>
          </cell>
        </row>
        <row r="55">
          <cell r="AA55">
            <v>566955.4899252001</v>
          </cell>
        </row>
        <row r="56">
          <cell r="AA56">
            <v>95095.67725999998</v>
          </cell>
        </row>
        <row r="58">
          <cell r="AA58">
            <v>0</v>
          </cell>
        </row>
        <row r="59">
          <cell r="AA59">
            <v>1215.75106</v>
          </cell>
        </row>
        <row r="61">
          <cell r="AA61">
            <v>1915.92</v>
          </cell>
        </row>
        <row r="62">
          <cell r="AA62">
            <v>65526.122059999994</v>
          </cell>
        </row>
        <row r="63">
          <cell r="AA63">
            <v>4546.77835</v>
          </cell>
        </row>
        <row r="64">
          <cell r="AA64">
            <v>4393.05909</v>
          </cell>
        </row>
        <row r="65">
          <cell r="AA65">
            <v>216870.12099000005</v>
          </cell>
        </row>
        <row r="66">
          <cell r="AA66">
            <v>10857.857560000006</v>
          </cell>
        </row>
        <row r="69">
          <cell r="AA69">
            <v>3511296.1696500005</v>
          </cell>
        </row>
        <row r="76">
          <cell r="AA76">
            <v>241272.10284</v>
          </cell>
        </row>
        <row r="78">
          <cell r="AA78">
            <v>24056.38492</v>
          </cell>
        </row>
        <row r="79">
          <cell r="AA79">
            <v>30952.548459999995</v>
          </cell>
        </row>
        <row r="80">
          <cell r="AA80">
            <v>4762.94359</v>
          </cell>
        </row>
        <row r="81">
          <cell r="AA81">
            <v>56432.929753100005</v>
          </cell>
        </row>
        <row r="83">
          <cell r="AA83">
            <v>30423.653846</v>
          </cell>
        </row>
        <row r="86">
          <cell r="AA86">
            <v>38773.19322</v>
          </cell>
        </row>
        <row r="87">
          <cell r="AA87">
            <v>17282.64833</v>
          </cell>
        </row>
        <row r="92">
          <cell r="AA92">
            <v>380908.56666</v>
          </cell>
        </row>
        <row r="96">
          <cell r="AA96">
            <v>138237.11242</v>
          </cell>
        </row>
        <row r="97">
          <cell r="AA97">
            <v>3156942.7773999996</v>
          </cell>
        </row>
        <row r="101">
          <cell r="AA101">
            <v>152176.87599999993</v>
          </cell>
        </row>
        <row r="102">
          <cell r="AA102">
            <v>0</v>
          </cell>
        </row>
        <row r="103">
          <cell r="AA103">
            <v>11744.389299999995</v>
          </cell>
        </row>
        <row r="105">
          <cell r="AA105">
            <v>0</v>
          </cell>
        </row>
        <row r="106">
          <cell r="AA106">
            <v>1081.8100453200004</v>
          </cell>
        </row>
        <row r="107">
          <cell r="AA107">
            <v>0</v>
          </cell>
        </row>
        <row r="108">
          <cell r="AA108">
            <v>97753.174520008</v>
          </cell>
        </row>
        <row r="110">
          <cell r="AA110">
            <v>2076.660857872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den Conso BS"/>
      <sheetName val="Life BS"/>
      <sheetName val="Conden Conso PL"/>
      <sheetName val="General PL"/>
      <sheetName val="Life PL"/>
      <sheetName val="Conden Conso Equity Stmt"/>
      <sheetName val="Conden Conso Cashflow"/>
    </sheetNames>
    <sheetDataSet>
      <sheetData sheetId="2">
        <row r="15">
          <cell r="E15" t="str">
            <v>30.09.2002</v>
          </cell>
        </row>
        <row r="17">
          <cell r="E17" t="str">
            <v>RM'000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2"/>
  <sheetViews>
    <sheetView view="pageBreakPreview" zoomScale="75" zoomScaleNormal="75" zoomScaleSheetLayoutView="75" workbookViewId="0" topLeftCell="A14">
      <selection activeCell="H25" sqref="H25"/>
    </sheetView>
  </sheetViews>
  <sheetFormatPr defaultColWidth="9.140625" defaultRowHeight="12.75"/>
  <cols>
    <col min="1" max="1" width="37.421875" style="0" customWidth="1"/>
    <col min="2" max="2" width="12.00390625" style="0" customWidth="1"/>
    <col min="3" max="3" width="1.7109375" style="0" customWidth="1"/>
    <col min="4" max="4" width="12.7109375" style="0" customWidth="1"/>
    <col min="5" max="5" width="14.28125" style="0" customWidth="1"/>
    <col min="6" max="6" width="12.7109375" style="0" customWidth="1"/>
    <col min="7" max="7" width="1.7109375" style="0" customWidth="1"/>
    <col min="8" max="8" width="15.00390625" style="0" customWidth="1"/>
    <col min="9" max="9" width="1.7109375" style="0" customWidth="1"/>
    <col min="10" max="10" width="12.7109375" style="0" customWidth="1"/>
  </cols>
  <sheetData>
    <row r="1" spans="1:7" ht="15.75">
      <c r="A1" s="3" t="s">
        <v>0</v>
      </c>
      <c r="B1" s="1"/>
      <c r="C1" s="1"/>
      <c r="D1" s="1"/>
      <c r="E1" s="1"/>
      <c r="F1" s="2"/>
      <c r="G1" s="1"/>
    </row>
    <row r="2" spans="1:7" ht="12.75">
      <c r="A2" s="1"/>
      <c r="B2" s="1"/>
      <c r="C2" s="1"/>
      <c r="D2" s="1"/>
      <c r="E2" s="1"/>
      <c r="F2" s="2"/>
      <c r="G2" s="1"/>
    </row>
    <row r="3" spans="1:10" ht="12.75">
      <c r="A3" s="94" t="s">
        <v>96</v>
      </c>
      <c r="B3" s="95"/>
      <c r="C3" s="95"/>
      <c r="D3" s="95"/>
      <c r="E3" s="95"/>
      <c r="F3" s="95"/>
      <c r="G3" s="95"/>
      <c r="H3" s="95"/>
      <c r="I3" s="95"/>
      <c r="J3" s="95"/>
    </row>
    <row r="4" spans="1:10" ht="12.75">
      <c r="A4" s="95"/>
      <c r="B4" s="95"/>
      <c r="C4" s="95"/>
      <c r="D4" s="95"/>
      <c r="E4" s="95"/>
      <c r="F4" s="95"/>
      <c r="G4" s="95"/>
      <c r="H4" s="95"/>
      <c r="I4" s="95"/>
      <c r="J4" s="95"/>
    </row>
    <row r="5" spans="1:7" ht="12.75">
      <c r="A5" s="5"/>
      <c r="B5" s="5"/>
      <c r="C5" s="5"/>
      <c r="D5" s="5"/>
      <c r="E5" s="5"/>
      <c r="F5" s="5"/>
      <c r="G5" s="1"/>
    </row>
    <row r="6" spans="1:7" ht="12.75">
      <c r="A6" s="4" t="s">
        <v>95</v>
      </c>
      <c r="B6" s="6"/>
      <c r="C6" s="6"/>
      <c r="D6" s="6"/>
      <c r="E6" s="6"/>
      <c r="F6" s="6"/>
      <c r="G6" s="1"/>
    </row>
    <row r="7" spans="1:7" ht="12.75">
      <c r="A7" s="4"/>
      <c r="B7" s="6"/>
      <c r="C7" s="6"/>
      <c r="D7" s="6"/>
      <c r="E7" s="6"/>
      <c r="F7" s="6"/>
      <c r="G7" s="1"/>
    </row>
    <row r="8" spans="1:7" ht="15.75">
      <c r="A8" s="3" t="s">
        <v>5</v>
      </c>
      <c r="B8" s="1"/>
      <c r="C8" s="1"/>
      <c r="D8" s="1"/>
      <c r="E8" s="1"/>
      <c r="F8" s="2"/>
      <c r="G8" s="1"/>
    </row>
    <row r="10" spans="2:3" ht="12.75">
      <c r="B10" s="8"/>
      <c r="C10" s="8"/>
    </row>
    <row r="11" spans="2:8" s="1" customFormat="1" ht="12.75">
      <c r="B11" s="9"/>
      <c r="C11" s="9"/>
      <c r="D11" s="7"/>
      <c r="E11" s="10" t="s">
        <v>113</v>
      </c>
      <c r="H11" s="9" t="s">
        <v>6</v>
      </c>
    </row>
    <row r="12" spans="2:8" s="1" customFormat="1" ht="12.75">
      <c r="B12" s="11" t="s">
        <v>7</v>
      </c>
      <c r="D12" s="11" t="s">
        <v>7</v>
      </c>
      <c r="E12" s="11" t="s">
        <v>1</v>
      </c>
      <c r="F12" s="11" t="s">
        <v>8</v>
      </c>
      <c r="H12" s="11" t="s">
        <v>9</v>
      </c>
    </row>
    <row r="13" spans="2:10" s="1" customFormat="1" ht="12.75">
      <c r="B13" s="11" t="s">
        <v>110</v>
      </c>
      <c r="D13" s="11" t="s">
        <v>10</v>
      </c>
      <c r="E13" s="11" t="s">
        <v>11</v>
      </c>
      <c r="F13" s="11" t="s">
        <v>11</v>
      </c>
      <c r="H13" s="11" t="s">
        <v>12</v>
      </c>
      <c r="J13" s="11" t="s">
        <v>2</v>
      </c>
    </row>
    <row r="14" spans="2:10" s="1" customFormat="1" ht="12.75">
      <c r="B14" s="80" t="s">
        <v>13</v>
      </c>
      <c r="C14" s="22"/>
      <c r="D14" s="80" t="s">
        <v>13</v>
      </c>
      <c r="E14" s="80" t="s">
        <v>13</v>
      </c>
      <c r="F14" s="80" t="s">
        <v>13</v>
      </c>
      <c r="G14" s="22"/>
      <c r="H14" s="80" t="s">
        <v>13</v>
      </c>
      <c r="I14" s="22"/>
      <c r="J14" s="80" t="s">
        <v>13</v>
      </c>
    </row>
    <row r="15" ht="12.75">
      <c r="A15" s="1" t="s">
        <v>14</v>
      </c>
    </row>
    <row r="16" ht="12.75">
      <c r="A16" s="1"/>
    </row>
    <row r="17" spans="1:10" ht="12.75">
      <c r="A17" s="54" t="s">
        <v>15</v>
      </c>
      <c r="B17" s="12">
        <v>149295</v>
      </c>
      <c r="C17" s="12"/>
      <c r="D17" s="12">
        <v>1302</v>
      </c>
      <c r="E17" s="12">
        <v>-757</v>
      </c>
      <c r="F17" s="12">
        <v>28309</v>
      </c>
      <c r="G17" s="12"/>
      <c r="H17" s="12">
        <v>105065</v>
      </c>
      <c r="I17" s="12"/>
      <c r="J17" s="12">
        <f>SUM(B17:I17)</f>
        <v>283214</v>
      </c>
    </row>
    <row r="18" spans="1:10" ht="12.75">
      <c r="A18" s="54" t="s">
        <v>16</v>
      </c>
      <c r="B18" s="86">
        <v>0</v>
      </c>
      <c r="C18" s="86"/>
      <c r="D18" s="86">
        <v>0</v>
      </c>
      <c r="E18" s="86">
        <v>0</v>
      </c>
      <c r="F18" s="86">
        <v>0</v>
      </c>
      <c r="G18" s="13"/>
      <c r="H18" s="14">
        <v>7465</v>
      </c>
      <c r="I18" s="13"/>
      <c r="J18" s="14">
        <f>SUM(B18:I18)</f>
        <v>7465</v>
      </c>
    </row>
    <row r="19" spans="1:10" ht="12.75">
      <c r="A19" s="54" t="s">
        <v>17</v>
      </c>
      <c r="B19" s="15">
        <f>SUM(B17:B18)</f>
        <v>149295</v>
      </c>
      <c r="D19" s="15">
        <f aca="true" t="shared" si="0" ref="D19:J19">SUM(D17:D18)</f>
        <v>1302</v>
      </c>
      <c r="E19" s="15">
        <f t="shared" si="0"/>
        <v>-757</v>
      </c>
      <c r="F19" s="15">
        <f t="shared" si="0"/>
        <v>28309</v>
      </c>
      <c r="H19" s="15">
        <f t="shared" si="0"/>
        <v>112530</v>
      </c>
      <c r="J19" s="15">
        <f t="shared" si="0"/>
        <v>290679</v>
      </c>
    </row>
    <row r="20" ht="12.75">
      <c r="A20" s="1"/>
    </row>
    <row r="21" ht="12.75">
      <c r="A21" s="95" t="s">
        <v>18</v>
      </c>
    </row>
    <row r="22" spans="1:10" ht="12.75">
      <c r="A22" s="95"/>
      <c r="B22" s="12">
        <v>2882</v>
      </c>
      <c r="C22" s="12"/>
      <c r="D22" s="12">
        <v>10442</v>
      </c>
      <c r="E22" s="12">
        <v>0</v>
      </c>
      <c r="F22" s="12">
        <v>0</v>
      </c>
      <c r="G22" s="12"/>
      <c r="H22" s="12">
        <v>0</v>
      </c>
      <c r="I22" s="12"/>
      <c r="J22" s="12">
        <f>SUM(B22:I22)</f>
        <v>13324</v>
      </c>
    </row>
    <row r="23" spans="2:10" ht="12.75">
      <c r="B23" s="12"/>
      <c r="C23" s="12"/>
      <c r="D23" s="12"/>
      <c r="E23" s="12"/>
      <c r="F23" s="12"/>
      <c r="G23" s="12"/>
      <c r="H23" s="12"/>
      <c r="I23" s="12"/>
      <c r="J23" s="12"/>
    </row>
    <row r="24" spans="1:10" ht="12.75">
      <c r="A24" t="s">
        <v>4</v>
      </c>
      <c r="B24" s="12">
        <v>0</v>
      </c>
      <c r="C24" s="12"/>
      <c r="D24" s="12">
        <v>0</v>
      </c>
      <c r="E24" s="12">
        <v>0</v>
      </c>
      <c r="F24" s="12">
        <v>-28309</v>
      </c>
      <c r="G24" s="12"/>
      <c r="H24" s="12">
        <f>-5750</f>
        <v>-5750</v>
      </c>
      <c r="I24" s="12"/>
      <c r="J24" s="12">
        <f>SUM(B24:I24)</f>
        <v>-34059</v>
      </c>
    </row>
    <row r="25" spans="2:10" ht="12.75">
      <c r="B25" s="12"/>
      <c r="C25" s="12"/>
      <c r="D25" s="12"/>
      <c r="E25" s="12"/>
      <c r="F25" s="12"/>
      <c r="G25" s="12"/>
      <c r="H25" s="12"/>
      <c r="I25" s="12"/>
      <c r="J25" s="12"/>
    </row>
    <row r="26" spans="1:10" ht="12.75">
      <c r="A26" t="s">
        <v>111</v>
      </c>
      <c r="B26" s="12">
        <v>0</v>
      </c>
      <c r="C26" s="12"/>
      <c r="D26" s="12">
        <v>0</v>
      </c>
      <c r="E26" s="12">
        <f>1062-1+2</f>
        <v>1063</v>
      </c>
      <c r="F26" s="12">
        <v>0</v>
      </c>
      <c r="G26" s="12"/>
      <c r="H26" s="12">
        <v>0</v>
      </c>
      <c r="I26" s="12"/>
      <c r="J26" s="12">
        <f>SUM(B26:I26)</f>
        <v>1063</v>
      </c>
    </row>
    <row r="27" spans="2:10" ht="12.75">
      <c r="B27" s="12"/>
      <c r="C27" s="12"/>
      <c r="D27" s="12"/>
      <c r="E27" s="12"/>
      <c r="F27" s="12"/>
      <c r="G27" s="12"/>
      <c r="H27" s="12"/>
      <c r="I27" s="12"/>
      <c r="J27" s="12"/>
    </row>
    <row r="28" spans="1:10" ht="12.75">
      <c r="A28" t="s">
        <v>19</v>
      </c>
      <c r="B28" s="12">
        <v>0</v>
      </c>
      <c r="C28" s="12"/>
      <c r="D28" s="12">
        <v>0</v>
      </c>
      <c r="E28" s="12">
        <v>0</v>
      </c>
      <c r="F28" s="12">
        <v>0</v>
      </c>
      <c r="G28" s="12"/>
      <c r="H28" s="12">
        <f>-754-28</f>
        <v>-782</v>
      </c>
      <c r="I28" s="12"/>
      <c r="J28" s="12">
        <f>SUM(B28:I28)</f>
        <v>-782</v>
      </c>
    </row>
    <row r="29" spans="2:10" ht="12.75">
      <c r="B29" s="12"/>
      <c r="C29" s="12"/>
      <c r="D29" s="12"/>
      <c r="E29" s="12"/>
      <c r="F29" s="12"/>
      <c r="G29" s="12"/>
      <c r="H29" s="12"/>
      <c r="I29" s="12"/>
      <c r="J29" s="12"/>
    </row>
    <row r="30" spans="1:10" ht="12.75">
      <c r="A30" t="s">
        <v>112</v>
      </c>
      <c r="B30" s="12">
        <v>0</v>
      </c>
      <c r="C30" s="12"/>
      <c r="D30" s="12">
        <v>0</v>
      </c>
      <c r="E30" s="12">
        <v>0</v>
      </c>
      <c r="F30" s="12">
        <v>0</v>
      </c>
      <c r="G30" s="12"/>
      <c r="H30" s="12">
        <f>-7469</f>
        <v>-7469</v>
      </c>
      <c r="I30" s="12"/>
      <c r="J30" s="12">
        <f>SUM(B30:I30)</f>
        <v>-7469</v>
      </c>
    </row>
    <row r="31" spans="2:10" ht="12.75">
      <c r="B31" s="12"/>
      <c r="C31" s="12"/>
      <c r="D31" s="12"/>
      <c r="E31" s="12"/>
      <c r="F31" s="12"/>
      <c r="G31" s="12"/>
      <c r="H31" s="12"/>
      <c r="I31" s="12"/>
      <c r="J31" s="12"/>
    </row>
    <row r="32" spans="1:10" ht="13.5" thickBot="1">
      <c r="A32" s="1" t="s">
        <v>20</v>
      </c>
      <c r="B32" s="78">
        <f>SUM(B19:B31)</f>
        <v>152177</v>
      </c>
      <c r="C32" s="78"/>
      <c r="D32" s="78">
        <f>SUM(D19:D31)</f>
        <v>11744</v>
      </c>
      <c r="E32" s="78">
        <f>SUM(E19:E31)</f>
        <v>306</v>
      </c>
      <c r="F32" s="78">
        <f>SUM(F19:F31)</f>
        <v>0</v>
      </c>
      <c r="G32" s="78"/>
      <c r="H32" s="78">
        <f>SUM(H19:H31)</f>
        <v>98529</v>
      </c>
      <c r="I32" s="78"/>
      <c r="J32" s="78">
        <f>SUM(J19:J31)</f>
        <v>262756</v>
      </c>
    </row>
    <row r="34" spans="8:10" ht="12.75">
      <c r="H34" s="15"/>
      <c r="J34" s="12"/>
    </row>
    <row r="35" spans="1:10" ht="12.75">
      <c r="A35" s="1" t="s">
        <v>137</v>
      </c>
      <c r="J35" s="15"/>
    </row>
    <row r="36" ht="12.75">
      <c r="A36" s="1" t="s">
        <v>114</v>
      </c>
    </row>
    <row r="37" ht="12.75">
      <c r="A37" s="1"/>
    </row>
    <row r="42" ht="12.75">
      <c r="A42" s="16"/>
    </row>
  </sheetData>
  <mergeCells count="2">
    <mergeCell ref="A3:J4"/>
    <mergeCell ref="A21:A22"/>
  </mergeCells>
  <printOptions/>
  <pageMargins left="0.5" right="0" top="1" bottom="1" header="0.5" footer="0.5"/>
  <pageSetup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dimension ref="A1:I64"/>
  <sheetViews>
    <sheetView view="pageBreakPreview" zoomScale="60" workbookViewId="0" topLeftCell="A1">
      <selection activeCell="E16" sqref="E16"/>
    </sheetView>
  </sheetViews>
  <sheetFormatPr defaultColWidth="9.140625" defaultRowHeight="12.75"/>
  <cols>
    <col min="5" max="5" width="26.00390625" style="0" customWidth="1"/>
    <col min="6" max="6" width="15.7109375" style="0" customWidth="1"/>
  </cols>
  <sheetData>
    <row r="1" spans="1:9" ht="15.75">
      <c r="A1" s="3" t="s">
        <v>0</v>
      </c>
      <c r="B1" s="1"/>
      <c r="C1" s="1"/>
      <c r="D1" s="1"/>
      <c r="E1" s="1"/>
      <c r="F1" s="1"/>
      <c r="G1" s="1"/>
      <c r="H1" s="2"/>
      <c r="I1" s="1"/>
    </row>
    <row r="2" spans="2:9" ht="12.75">
      <c r="B2" s="1"/>
      <c r="C2" s="1"/>
      <c r="D2" s="1"/>
      <c r="E2" s="1"/>
      <c r="F2" s="1"/>
      <c r="G2" s="1"/>
      <c r="H2" s="2"/>
      <c r="I2" s="1"/>
    </row>
    <row r="3" spans="1:9" ht="12.75">
      <c r="A3" s="1" t="s">
        <v>96</v>
      </c>
      <c r="B3" s="1"/>
      <c r="C3" s="1"/>
      <c r="D3" s="1"/>
      <c r="E3" s="1"/>
      <c r="F3" s="1"/>
      <c r="G3" s="1"/>
      <c r="H3" s="2"/>
      <c r="I3" s="1"/>
    </row>
    <row r="4" spans="1:9" ht="12.75">
      <c r="A4" s="1"/>
      <c r="B4" s="1"/>
      <c r="C4" s="1"/>
      <c r="D4" s="1"/>
      <c r="E4" s="1"/>
      <c r="F4" s="1"/>
      <c r="G4" s="1"/>
      <c r="H4" s="2"/>
      <c r="I4" s="1"/>
    </row>
    <row r="5" spans="1:9" ht="12.75">
      <c r="A5" s="1" t="s">
        <v>95</v>
      </c>
      <c r="B5" s="1"/>
      <c r="C5" s="1"/>
      <c r="D5" s="1"/>
      <c r="E5" s="1"/>
      <c r="F5" s="1"/>
      <c r="G5" s="1"/>
      <c r="H5" s="2"/>
      <c r="I5" s="1"/>
    </row>
    <row r="6" spans="1:9" ht="12.75">
      <c r="A6" s="1"/>
      <c r="B6" s="1"/>
      <c r="C6" s="1"/>
      <c r="D6" s="1"/>
      <c r="E6" s="1"/>
      <c r="F6" s="1"/>
      <c r="G6" s="1"/>
      <c r="H6" s="2"/>
      <c r="I6" s="1"/>
    </row>
    <row r="7" spans="1:9" ht="15.75">
      <c r="A7" s="88" t="s">
        <v>120</v>
      </c>
      <c r="B7" s="7"/>
      <c r="C7" s="7"/>
      <c r="D7" s="1"/>
      <c r="E7" s="1"/>
      <c r="F7" s="1"/>
      <c r="G7" s="1"/>
      <c r="H7" s="2"/>
      <c r="I7" s="1"/>
    </row>
    <row r="9" spans="6:7" ht="12.75">
      <c r="F9" s="2" t="s">
        <v>98</v>
      </c>
      <c r="G9" s="89"/>
    </row>
    <row r="10" spans="6:7" ht="12.75">
      <c r="F10" s="11" t="str">
        <f>'[2]Conden Conso PL'!E15</f>
        <v>30.09.2002</v>
      </c>
      <c r="G10" s="89"/>
    </row>
    <row r="11" spans="6:7" ht="12.75">
      <c r="F11" s="80" t="str">
        <f>'[2]Conden Conso PL'!E17</f>
        <v>RM'000</v>
      </c>
      <c r="G11" s="90"/>
    </row>
    <row r="12" ht="12.75">
      <c r="G12" s="89"/>
    </row>
    <row r="14" ht="12.75">
      <c r="A14" s="1" t="s">
        <v>121</v>
      </c>
    </row>
    <row r="16" spans="1:6" ht="12.75">
      <c r="A16" t="s">
        <v>122</v>
      </c>
      <c r="F16" s="12">
        <f>39555</f>
        <v>39555</v>
      </c>
    </row>
    <row r="17" spans="1:6" ht="12.75">
      <c r="A17" t="s">
        <v>123</v>
      </c>
      <c r="F17" s="12">
        <f>-9815</f>
        <v>-9815</v>
      </c>
    </row>
    <row r="18" spans="1:6" ht="12.75">
      <c r="A18" t="s">
        <v>138</v>
      </c>
      <c r="F18" s="12">
        <f>131827</f>
        <v>131827</v>
      </c>
    </row>
    <row r="19" spans="1:6" ht="12.75">
      <c r="A19" t="s">
        <v>124</v>
      </c>
      <c r="F19" s="12">
        <f>-29415</f>
        <v>-29415</v>
      </c>
    </row>
    <row r="20" ht="12.75">
      <c r="F20" s="14"/>
    </row>
    <row r="21" spans="1:6" ht="12.75">
      <c r="A21" t="s">
        <v>130</v>
      </c>
      <c r="F21" s="12">
        <f>SUM(F16:F20)</f>
        <v>132152</v>
      </c>
    </row>
    <row r="22" ht="12.75">
      <c r="F22" s="12"/>
    </row>
    <row r="23" spans="1:6" ht="12.75">
      <c r="A23" s="1" t="s">
        <v>125</v>
      </c>
      <c r="F23" s="12"/>
    </row>
    <row r="24" spans="1:6" ht="12.75">
      <c r="A24" s="22" t="s">
        <v>129</v>
      </c>
      <c r="F24" s="12">
        <f>-243106</f>
        <v>-243106</v>
      </c>
    </row>
    <row r="25" spans="1:6" ht="12.75">
      <c r="A25" s="22"/>
      <c r="F25" s="12"/>
    </row>
    <row r="26" spans="1:6" ht="12.75">
      <c r="A26" s="1" t="s">
        <v>126</v>
      </c>
      <c r="F26" s="12"/>
    </row>
    <row r="27" spans="1:6" ht="12.75">
      <c r="A27" s="22" t="s">
        <v>131</v>
      </c>
      <c r="F27" s="12">
        <f>-2708</f>
        <v>-2708</v>
      </c>
    </row>
    <row r="28" spans="1:6" ht="12.75">
      <c r="A28" s="22"/>
      <c r="F28" s="14"/>
    </row>
    <row r="29" spans="1:6" ht="12.75">
      <c r="A29" s="1" t="s">
        <v>133</v>
      </c>
      <c r="F29" s="12">
        <f>SUM(F21:F28)</f>
        <v>-113662</v>
      </c>
    </row>
    <row r="30" spans="1:6" ht="12.75">
      <c r="A30" s="1"/>
      <c r="F30" s="12"/>
    </row>
    <row r="31" spans="1:6" ht="12.75">
      <c r="A31" s="1" t="s">
        <v>127</v>
      </c>
      <c r="F31" s="12">
        <f>114835</f>
        <v>114835</v>
      </c>
    </row>
    <row r="32" spans="1:6" ht="12.75">
      <c r="A32" s="1"/>
      <c r="F32" s="12"/>
    </row>
    <row r="33" spans="1:6" ht="13.5" thickBot="1">
      <c r="A33" s="1" t="s">
        <v>128</v>
      </c>
      <c r="F33" s="91">
        <f>SUM(F29:F32)</f>
        <v>1173</v>
      </c>
    </row>
    <row r="34" ht="13.5" thickTop="1">
      <c r="F34" s="12"/>
    </row>
    <row r="35" ht="12.75">
      <c r="F35" s="12"/>
    </row>
    <row r="36" spans="1:6" ht="12.75">
      <c r="A36" s="1" t="s">
        <v>132</v>
      </c>
      <c r="F36" s="12"/>
    </row>
    <row r="37" spans="1:6" ht="12.75">
      <c r="A37" s="1" t="s">
        <v>139</v>
      </c>
      <c r="F37" s="12"/>
    </row>
    <row r="38" ht="12.75">
      <c r="F38" s="12"/>
    </row>
    <row r="39" ht="12.75">
      <c r="F39" s="12"/>
    </row>
    <row r="40" ht="12.75">
      <c r="F40" s="12"/>
    </row>
    <row r="41" ht="12.75">
      <c r="F41" s="12"/>
    </row>
    <row r="42" ht="12.75">
      <c r="F42" s="12"/>
    </row>
    <row r="43" ht="12.75">
      <c r="F43" s="12"/>
    </row>
    <row r="44" ht="12.75">
      <c r="F44" s="12"/>
    </row>
    <row r="45" ht="12.75">
      <c r="F45" s="12"/>
    </row>
    <row r="46" ht="12.75">
      <c r="F46" s="12"/>
    </row>
    <row r="47" ht="12.75">
      <c r="F47" s="12"/>
    </row>
    <row r="48" ht="12.75">
      <c r="F48" s="12"/>
    </row>
    <row r="49" ht="12.75">
      <c r="F49" s="12"/>
    </row>
    <row r="50" ht="12.75">
      <c r="F50" s="12"/>
    </row>
    <row r="51" ht="12.75">
      <c r="F51" s="12"/>
    </row>
    <row r="52" ht="12.75">
      <c r="F52" s="12"/>
    </row>
    <row r="53" ht="12.75">
      <c r="F53" s="12"/>
    </row>
    <row r="54" ht="12.75">
      <c r="F54" s="12"/>
    </row>
    <row r="55" ht="12.75">
      <c r="F55" s="12"/>
    </row>
    <row r="56" ht="12.75">
      <c r="F56" s="12"/>
    </row>
    <row r="57" ht="12.75">
      <c r="F57" s="12"/>
    </row>
    <row r="58" ht="12.75">
      <c r="F58" s="12"/>
    </row>
    <row r="59" ht="12.75">
      <c r="F59" s="12"/>
    </row>
    <row r="60" ht="12.75">
      <c r="F60" s="12"/>
    </row>
    <row r="61" ht="12.75">
      <c r="F61" s="12"/>
    </row>
    <row r="62" ht="12.75">
      <c r="F62" s="12"/>
    </row>
    <row r="63" ht="12.75">
      <c r="F63" s="12"/>
    </row>
    <row r="64" ht="12.75">
      <c r="F64" s="12"/>
    </row>
  </sheetData>
  <printOptions/>
  <pageMargins left="0.5" right="0" top="1" bottom="1" header="0.5" footer="0.5"/>
  <pageSetup orientation="portrait" paperSize="9" scale="95" r:id="rId1"/>
  <colBreaks count="1" manualBreakCount="1">
    <brk id="10" max="36" man="1"/>
  </colBreaks>
</worksheet>
</file>

<file path=xl/worksheets/sheet3.xml><?xml version="1.0" encoding="utf-8"?>
<worksheet xmlns="http://schemas.openxmlformats.org/spreadsheetml/2006/main" xmlns:r="http://schemas.openxmlformats.org/officeDocument/2006/relationships">
  <dimension ref="A1:H118"/>
  <sheetViews>
    <sheetView view="pageBreakPreview" zoomScale="75" zoomScaleNormal="75" zoomScaleSheetLayoutView="75" workbookViewId="0" topLeftCell="A1">
      <selection activeCell="D12" sqref="D12"/>
    </sheetView>
  </sheetViews>
  <sheetFormatPr defaultColWidth="9.140625" defaultRowHeight="12.75"/>
  <cols>
    <col min="1" max="1" width="2.7109375" style="29" customWidth="1"/>
    <col min="2" max="2" width="28.57421875" style="29" customWidth="1"/>
    <col min="3" max="3" width="17.8515625" style="29" customWidth="1"/>
    <col min="4" max="4" width="14.8515625" style="29" customWidth="1"/>
    <col min="5" max="5" width="15.7109375" style="45" customWidth="1"/>
    <col min="6" max="7" width="15.8515625" style="28" hidden="1" customWidth="1"/>
    <col min="8" max="8" width="7.8515625" style="28" customWidth="1"/>
    <col min="9" max="16384" width="6.7109375" style="29" customWidth="1"/>
  </cols>
  <sheetData>
    <row r="1" spans="1:8" s="3" customFormat="1" ht="15.75">
      <c r="A1" s="3" t="s">
        <v>0</v>
      </c>
      <c r="E1" s="17"/>
      <c r="F1" s="18"/>
      <c r="G1" s="18"/>
      <c r="H1" s="18"/>
    </row>
    <row r="2" spans="5:8" s="3" customFormat="1" ht="15.75">
      <c r="E2" s="17"/>
      <c r="F2" s="18"/>
      <c r="G2" s="18"/>
      <c r="H2" s="18"/>
    </row>
    <row r="3" spans="1:8" s="3" customFormat="1" ht="15.75">
      <c r="A3" s="1" t="s">
        <v>96</v>
      </c>
      <c r="E3" s="17"/>
      <c r="F3" s="18"/>
      <c r="G3" s="18"/>
      <c r="H3" s="18"/>
    </row>
    <row r="4" spans="1:8" s="3" customFormat="1" ht="15.75">
      <c r="A4" s="1"/>
      <c r="E4" s="17"/>
      <c r="F4" s="18"/>
      <c r="G4" s="18"/>
      <c r="H4" s="18"/>
    </row>
    <row r="5" spans="1:8" s="1" customFormat="1" ht="12.75">
      <c r="A5" s="77" t="s">
        <v>95</v>
      </c>
      <c r="B5" s="60"/>
      <c r="C5" s="60"/>
      <c r="D5" s="60"/>
      <c r="E5" s="32"/>
      <c r="F5" s="60"/>
      <c r="G5" s="60"/>
      <c r="H5" s="31"/>
    </row>
    <row r="6" spans="1:8" s="1" customFormat="1" ht="12.75">
      <c r="A6" s="33"/>
      <c r="B6" s="33"/>
      <c r="C6" s="33"/>
      <c r="D6" s="33"/>
      <c r="E6" s="34"/>
      <c r="F6" s="33"/>
      <c r="G6" s="33"/>
      <c r="H6" s="33"/>
    </row>
    <row r="7" spans="1:8" s="3" customFormat="1" ht="15.75">
      <c r="A7" s="3" t="s">
        <v>21</v>
      </c>
      <c r="E7" s="17"/>
      <c r="F7" s="18"/>
      <c r="G7" s="18"/>
      <c r="H7" s="18"/>
    </row>
    <row r="8" spans="5:8" s="1" customFormat="1" ht="12.75">
      <c r="E8" s="19"/>
      <c r="F8" s="30"/>
      <c r="G8" s="30"/>
      <c r="H8" s="30"/>
    </row>
    <row r="9" spans="4:8" s="20" customFormat="1" ht="12.75">
      <c r="D9" s="11" t="s">
        <v>88</v>
      </c>
      <c r="E9" s="11" t="s">
        <v>88</v>
      </c>
      <c r="F9" s="30" t="s">
        <v>48</v>
      </c>
      <c r="G9" s="30" t="s">
        <v>48</v>
      </c>
      <c r="H9" s="30"/>
    </row>
    <row r="10" spans="4:8" s="21" customFormat="1" ht="12.75">
      <c r="D10" s="11" t="s">
        <v>49</v>
      </c>
      <c r="E10" s="11" t="s">
        <v>51</v>
      </c>
      <c r="F10" s="30" t="s">
        <v>50</v>
      </c>
      <c r="G10" s="30" t="s">
        <v>51</v>
      </c>
      <c r="H10" s="30"/>
    </row>
    <row r="11" spans="4:8" s="21" customFormat="1" ht="12.75">
      <c r="D11" s="11"/>
      <c r="E11" s="11" t="s">
        <v>52</v>
      </c>
      <c r="F11" s="30"/>
      <c r="G11" s="30" t="s">
        <v>52</v>
      </c>
      <c r="H11" s="30"/>
    </row>
    <row r="12" spans="4:8" s="21" customFormat="1" ht="12.75">
      <c r="D12" s="93" t="s">
        <v>3</v>
      </c>
      <c r="E12" s="93" t="s">
        <v>3</v>
      </c>
      <c r="F12" s="30" t="s">
        <v>3</v>
      </c>
      <c r="G12" s="30" t="s">
        <v>3</v>
      </c>
      <c r="H12" s="30"/>
    </row>
    <row r="13" spans="1:8" ht="12.75">
      <c r="A13" s="1" t="s">
        <v>22</v>
      </c>
      <c r="B13"/>
      <c r="C13"/>
      <c r="D13" s="2"/>
      <c r="E13" s="2"/>
      <c r="F13" s="35"/>
      <c r="G13" s="35"/>
      <c r="H13" s="35"/>
    </row>
    <row r="14" spans="1:8" ht="12.75">
      <c r="A14" s="1"/>
      <c r="B14"/>
      <c r="C14"/>
      <c r="D14" s="2"/>
      <c r="E14" s="2"/>
      <c r="F14" s="35"/>
      <c r="G14" s="35"/>
      <c r="H14" s="35"/>
    </row>
    <row r="15" spans="1:8" ht="12.75">
      <c r="A15" s="1" t="s">
        <v>89</v>
      </c>
      <c r="B15"/>
      <c r="C15"/>
      <c r="D15" s="2"/>
      <c r="E15" s="2"/>
      <c r="F15" s="35"/>
      <c r="G15" s="35"/>
      <c r="H15" s="35"/>
    </row>
    <row r="16" spans="1:8" ht="12.75">
      <c r="A16"/>
      <c r="B16"/>
      <c r="C16"/>
      <c r="D16" s="2"/>
      <c r="E16" s="2"/>
      <c r="F16" s="35"/>
      <c r="G16" s="35"/>
      <c r="H16" s="35"/>
    </row>
    <row r="17" spans="1:8" ht="12.75">
      <c r="A17" s="22" t="s">
        <v>23</v>
      </c>
      <c r="B17"/>
      <c r="C17"/>
      <c r="D17" s="12">
        <f>'[1]BS - By Fund 30.09.2002'!AA54</f>
        <v>26204.897090000002</v>
      </c>
      <c r="E17" s="12">
        <v>17389</v>
      </c>
      <c r="F17" s="35"/>
      <c r="G17" s="35"/>
      <c r="H17" s="35"/>
    </row>
    <row r="18" spans="1:8" ht="12.75">
      <c r="A18" s="22" t="s">
        <v>24</v>
      </c>
      <c r="B18"/>
      <c r="C18"/>
      <c r="D18" s="12">
        <f>'[1]BS - By Fund 30.09.2002'!AA55+'[1]BS - By Fund 30.09.2002'!AA58-529</f>
        <v>566426.4899252001</v>
      </c>
      <c r="E18" s="12">
        <v>445143</v>
      </c>
      <c r="F18" s="35"/>
      <c r="G18" s="35"/>
      <c r="H18" s="35"/>
    </row>
    <row r="19" spans="1:8" ht="12.75">
      <c r="A19" s="22" t="s">
        <v>25</v>
      </c>
      <c r="B19"/>
      <c r="C19"/>
      <c r="D19" s="12">
        <f>'[1]BS - By Fund 30.09.2002'!AA56</f>
        <v>95095.67725999998</v>
      </c>
      <c r="E19" s="12">
        <v>60095</v>
      </c>
      <c r="F19" s="35"/>
      <c r="G19" s="35"/>
      <c r="H19" s="35"/>
    </row>
    <row r="20" spans="1:8" ht="12.75">
      <c r="A20" s="22" t="s">
        <v>26</v>
      </c>
      <c r="B20"/>
      <c r="C20"/>
      <c r="D20" s="12">
        <f>'[1]BS - By Fund 30.09.2002'!AA59-1216+529</f>
        <v>528.75106</v>
      </c>
      <c r="E20" s="12">
        <v>606</v>
      </c>
      <c r="F20" s="35"/>
      <c r="G20" s="35"/>
      <c r="H20" s="35"/>
    </row>
    <row r="21" spans="1:8" ht="12.75">
      <c r="A21" s="22" t="s">
        <v>27</v>
      </c>
      <c r="B21"/>
      <c r="C21"/>
      <c r="D21" s="12">
        <f>SUM('[1]BS - By Fund 30.09.2002'!AA61:AA65)+1216</f>
        <v>294468.00049</v>
      </c>
      <c r="E21" s="12">
        <v>277084</v>
      </c>
      <c r="F21" s="35"/>
      <c r="G21" s="35"/>
      <c r="H21" s="35"/>
    </row>
    <row r="22" spans="1:8" ht="12.75">
      <c r="A22" s="22" t="s">
        <v>28</v>
      </c>
      <c r="B22"/>
      <c r="C22"/>
      <c r="D22" s="14">
        <f>'[1]BS - By Fund 30.09.2002'!AA66</f>
        <v>10857.857560000006</v>
      </c>
      <c r="E22" s="14">
        <v>95867</v>
      </c>
      <c r="F22" s="35"/>
      <c r="G22" s="35"/>
      <c r="H22" s="35"/>
    </row>
    <row r="23" spans="1:8" ht="18" customHeight="1">
      <c r="A23" s="1" t="s">
        <v>90</v>
      </c>
      <c r="B23"/>
      <c r="C23"/>
      <c r="D23" s="12">
        <f>SUM(D17:D22)</f>
        <v>993581.6733852002</v>
      </c>
      <c r="E23" s="12">
        <f>SUM(E17:E22)</f>
        <v>896184</v>
      </c>
      <c r="F23" s="35"/>
      <c r="G23" s="35"/>
      <c r="H23" s="35"/>
    </row>
    <row r="24" spans="1:8" ht="12.75">
      <c r="A24"/>
      <c r="B24"/>
      <c r="C24"/>
      <c r="D24" s="36"/>
      <c r="E24" s="36"/>
      <c r="F24" s="35"/>
      <c r="G24" s="35"/>
      <c r="H24" s="35"/>
    </row>
    <row r="25" spans="1:8" ht="12.75">
      <c r="A25" s="1" t="s">
        <v>29</v>
      </c>
      <c r="B25"/>
      <c r="C25"/>
      <c r="D25" s="36">
        <f>'[1]BS - By Fund 30.09.2002'!AA69</f>
        <v>3511296.1696500005</v>
      </c>
      <c r="E25" s="36">
        <v>3419729</v>
      </c>
      <c r="F25" s="35"/>
      <c r="G25" s="35"/>
      <c r="H25" s="35"/>
    </row>
    <row r="26" spans="1:8" ht="12.75">
      <c r="A26" s="22"/>
      <c r="B26"/>
      <c r="C26"/>
      <c r="D26" s="36"/>
      <c r="E26" s="36"/>
      <c r="F26" s="35"/>
      <c r="G26" s="35"/>
      <c r="H26" s="35"/>
    </row>
    <row r="27" spans="1:8" s="20" customFormat="1" ht="24" customHeight="1" thickBot="1">
      <c r="A27" s="1" t="s">
        <v>30</v>
      </c>
      <c r="B27" s="1"/>
      <c r="C27" s="1"/>
      <c r="D27" s="78">
        <f>SUM(D23:D25)</f>
        <v>4504877.843035201</v>
      </c>
      <c r="E27" s="78">
        <f>SUM(E23:E25)</f>
        <v>4315913</v>
      </c>
      <c r="F27" s="37"/>
      <c r="G27" s="37"/>
      <c r="H27" s="37"/>
    </row>
    <row r="28" spans="1:8" ht="12.75">
      <c r="A28"/>
      <c r="B28"/>
      <c r="C28"/>
      <c r="D28" s="36"/>
      <c r="E28" s="36"/>
      <c r="F28" s="35"/>
      <c r="G28" s="35"/>
      <c r="H28" s="35"/>
    </row>
    <row r="29" spans="1:8" ht="12.75">
      <c r="A29" s="1" t="s">
        <v>31</v>
      </c>
      <c r="B29"/>
      <c r="C29"/>
      <c r="D29" s="36"/>
      <c r="E29" s="36"/>
      <c r="F29" s="35"/>
      <c r="G29" s="35"/>
      <c r="H29" s="35"/>
    </row>
    <row r="30" spans="1:8" ht="12.75">
      <c r="A30"/>
      <c r="B30"/>
      <c r="C30"/>
      <c r="D30" s="36"/>
      <c r="E30" s="36"/>
      <c r="F30" s="37"/>
      <c r="G30" s="37"/>
      <c r="H30" s="37"/>
    </row>
    <row r="31" spans="1:8" ht="12.75">
      <c r="A31" s="1" t="s">
        <v>91</v>
      </c>
      <c r="B31"/>
      <c r="C31"/>
      <c r="D31" s="38"/>
      <c r="E31" s="38"/>
      <c r="F31" s="35"/>
      <c r="G31" s="35"/>
      <c r="H31" s="35"/>
    </row>
    <row r="32" spans="1:8" ht="12.75">
      <c r="A32"/>
      <c r="B32"/>
      <c r="C32"/>
      <c r="D32" s="36"/>
      <c r="E32" s="36"/>
      <c r="F32" s="35"/>
      <c r="G32" s="35"/>
      <c r="H32" s="35"/>
    </row>
    <row r="33" spans="1:8" ht="12.75">
      <c r="A33" t="s">
        <v>32</v>
      </c>
      <c r="B33"/>
      <c r="C33"/>
      <c r="D33" s="36">
        <f>'[1]BS - By Fund 30.09.2002'!AA76</f>
        <v>241272.10284</v>
      </c>
      <c r="E33" s="36">
        <v>212909</v>
      </c>
      <c r="F33" s="35"/>
      <c r="G33" s="35"/>
      <c r="H33" s="35"/>
    </row>
    <row r="34" spans="1:8" ht="12.75">
      <c r="A34" t="s">
        <v>33</v>
      </c>
      <c r="B34"/>
      <c r="C34"/>
      <c r="D34" s="36">
        <f>SUM('[1]BS - By Fund 30.09.2002'!AA78:AA81)-1</f>
        <v>116203.8067231</v>
      </c>
      <c r="E34" s="36">
        <v>74738</v>
      </c>
      <c r="F34" s="35"/>
      <c r="G34" s="35"/>
      <c r="H34" s="35"/>
    </row>
    <row r="35" spans="1:8" ht="12.75">
      <c r="A35" t="s">
        <v>34</v>
      </c>
      <c r="B35"/>
      <c r="C35"/>
      <c r="D35" s="36">
        <v>120000</v>
      </c>
      <c r="E35" s="36">
        <v>120000</v>
      </c>
      <c r="F35" s="35"/>
      <c r="G35" s="35"/>
      <c r="H35" s="35"/>
    </row>
    <row r="36" spans="1:8" ht="12.75">
      <c r="A36" t="s">
        <v>35</v>
      </c>
      <c r="B36"/>
      <c r="C36"/>
      <c r="D36" s="36">
        <f>'[1]BS - By Fund 30.09.2002'!AA86</f>
        <v>38773.19322</v>
      </c>
      <c r="E36" s="36">
        <v>47340</v>
      </c>
      <c r="F36" s="35"/>
      <c r="G36" s="35"/>
      <c r="H36" s="35"/>
    </row>
    <row r="37" spans="1:8" ht="12.75">
      <c r="A37" t="s">
        <v>36</v>
      </c>
      <c r="B37"/>
      <c r="C37"/>
      <c r="D37" s="36">
        <f>'[1]BS - By Fund 30.09.2002'!AA87</f>
        <v>17282.64833</v>
      </c>
      <c r="E37" s="36">
        <v>6491</v>
      </c>
      <c r="F37" s="35"/>
      <c r="G37" s="35"/>
      <c r="H37" s="35"/>
    </row>
    <row r="38" spans="1:8" ht="12.75">
      <c r="A38" t="s">
        <v>37</v>
      </c>
      <c r="B38"/>
      <c r="C38"/>
      <c r="D38" s="14">
        <f>'[1]BS - By Fund 30.09.2002'!AA83</f>
        <v>30423.653846</v>
      </c>
      <c r="E38" s="14">
        <v>48060</v>
      </c>
      <c r="F38" s="35"/>
      <c r="G38" s="35"/>
      <c r="H38" s="35"/>
    </row>
    <row r="39" spans="1:8" ht="18" customHeight="1">
      <c r="A39" s="1" t="s">
        <v>92</v>
      </c>
      <c r="B39"/>
      <c r="C39"/>
      <c r="D39" s="36">
        <f>SUM(D33:D38)+1</f>
        <v>563956.4049591001</v>
      </c>
      <c r="E39" s="36">
        <f>SUM(E33:E38)</f>
        <v>509538</v>
      </c>
      <c r="F39" s="35"/>
      <c r="G39" s="35"/>
      <c r="H39" s="35"/>
    </row>
    <row r="40" spans="1:8" ht="12.75">
      <c r="A40"/>
      <c r="B40"/>
      <c r="C40"/>
      <c r="D40" s="36"/>
      <c r="E40" s="36"/>
      <c r="F40" s="35"/>
      <c r="G40" s="35"/>
      <c r="H40" s="35"/>
    </row>
    <row r="41" spans="1:8" ht="24.75" customHeight="1">
      <c r="A41" s="96" t="s">
        <v>38</v>
      </c>
      <c r="B41" s="96"/>
      <c r="C41"/>
      <c r="D41" s="36">
        <f>'[1]BS - By Fund 30.09.2002'!AA92</f>
        <v>380908.56666</v>
      </c>
      <c r="E41" s="36">
        <v>385973</v>
      </c>
      <c r="F41" s="35"/>
      <c r="G41" s="35"/>
      <c r="H41" s="35"/>
    </row>
    <row r="42" spans="1:8" ht="18" customHeight="1">
      <c r="A42"/>
      <c r="B42"/>
      <c r="C42"/>
      <c r="D42" s="39">
        <f>SUM(D39:D41)</f>
        <v>944864.9716191001</v>
      </c>
      <c r="E42" s="39">
        <f>SUM(E39:E41)</f>
        <v>895511</v>
      </c>
      <c r="F42" s="35"/>
      <c r="G42" s="35"/>
      <c r="H42" s="35"/>
    </row>
    <row r="43" spans="1:8" ht="12.75">
      <c r="A43"/>
      <c r="B43"/>
      <c r="C43"/>
      <c r="D43" s="36"/>
      <c r="E43" s="36"/>
      <c r="F43" s="35"/>
      <c r="G43" s="35"/>
      <c r="H43" s="35"/>
    </row>
    <row r="44" spans="1:8" ht="12.75">
      <c r="A44" s="1" t="s">
        <v>39</v>
      </c>
      <c r="B44"/>
      <c r="C44"/>
      <c r="D44" s="36"/>
      <c r="E44" s="36"/>
      <c r="F44" s="35"/>
      <c r="G44" s="35"/>
      <c r="H44" s="35"/>
    </row>
    <row r="45" spans="1:8" ht="12.75">
      <c r="A45" s="1"/>
      <c r="B45"/>
      <c r="C45"/>
      <c r="D45" s="36"/>
      <c r="E45" s="36"/>
      <c r="F45" s="35"/>
      <c r="G45" s="35"/>
      <c r="H45" s="35"/>
    </row>
    <row r="46" spans="1:8" ht="12.75">
      <c r="A46" t="s">
        <v>40</v>
      </c>
      <c r="B46"/>
      <c r="C46"/>
      <c r="D46" s="36">
        <f>'[1]BS - By Fund 30.09.2002'!AA96</f>
        <v>138237.11242</v>
      </c>
      <c r="E46" s="36">
        <v>134014</v>
      </c>
      <c r="F46" s="35"/>
      <c r="G46" s="35"/>
      <c r="H46" s="35"/>
    </row>
    <row r="47" spans="1:8" ht="12.75">
      <c r="A47" t="s">
        <v>41</v>
      </c>
      <c r="B47"/>
      <c r="C47"/>
      <c r="D47" s="14">
        <f>'[1]BS - By Fund 30.09.2002'!AA97</f>
        <v>3156942.7773999996</v>
      </c>
      <c r="E47" s="36">
        <v>2993976</v>
      </c>
      <c r="F47" s="35"/>
      <c r="G47" s="35"/>
      <c r="H47" s="35"/>
    </row>
    <row r="48" spans="1:8" ht="18" customHeight="1">
      <c r="A48"/>
      <c r="B48"/>
      <c r="C48"/>
      <c r="D48" s="39">
        <f>SUM(D46:D47)</f>
        <v>3295179.8898199997</v>
      </c>
      <c r="E48" s="39">
        <f>SUM(E46:E47)</f>
        <v>3127990</v>
      </c>
      <c r="F48" s="35"/>
      <c r="G48" s="35"/>
      <c r="H48" s="35"/>
    </row>
    <row r="49" spans="1:8" ht="12.75">
      <c r="A49"/>
      <c r="B49"/>
      <c r="C49"/>
      <c r="D49" s="36"/>
      <c r="E49" s="36"/>
      <c r="F49" s="35"/>
      <c r="G49" s="35"/>
      <c r="H49" s="35"/>
    </row>
    <row r="50" spans="1:8" ht="12.75">
      <c r="A50" s="1" t="s">
        <v>42</v>
      </c>
      <c r="B50"/>
      <c r="C50"/>
      <c r="D50" s="36"/>
      <c r="E50" s="36"/>
      <c r="F50" s="35"/>
      <c r="G50" s="35"/>
      <c r="H50" s="35"/>
    </row>
    <row r="51" spans="1:8" ht="12.75">
      <c r="A51"/>
      <c r="B51"/>
      <c r="C51"/>
      <c r="D51" s="36"/>
      <c r="E51" s="36"/>
      <c r="F51" s="35"/>
      <c r="G51" s="35"/>
      <c r="H51" s="35"/>
    </row>
    <row r="52" spans="1:8" ht="12.75">
      <c r="A52" s="22" t="s">
        <v>43</v>
      </c>
      <c r="B52"/>
      <c r="C52"/>
      <c r="D52" s="36">
        <f>'[1]BS - By Fund 30.09.2002'!AA101+'[1]BS - By Fund 30.09.2002'!AA102</f>
        <v>152176.87599999993</v>
      </c>
      <c r="E52" s="36">
        <v>149295</v>
      </c>
      <c r="F52" s="35"/>
      <c r="G52" s="35"/>
      <c r="H52" s="35"/>
    </row>
    <row r="53" spans="1:8" ht="12.75">
      <c r="A53" t="s">
        <v>44</v>
      </c>
      <c r="B53"/>
      <c r="C53"/>
      <c r="D53" s="36">
        <f>'[1]BS - By Fund 30.09.2002'!AA103</f>
        <v>11744.389299999995</v>
      </c>
      <c r="E53" s="36">
        <v>1302</v>
      </c>
      <c r="F53" s="35"/>
      <c r="G53" s="35"/>
      <c r="H53" s="35"/>
    </row>
    <row r="54" spans="1:8" ht="12.75">
      <c r="A54" t="s">
        <v>45</v>
      </c>
      <c r="B54"/>
      <c r="C54"/>
      <c r="D54" s="14">
        <f>'[1]BS - By Fund 30.09.2002'!AA105+'[1]BS - By Fund 30.09.2002'!AA107+'[1]BS - By Fund 30.09.2002'!AA108+'[1]BS - By Fund 30.09.2002'!AA106</f>
        <v>98834.984565328</v>
      </c>
      <c r="E54" s="14">
        <f>132617+7465</f>
        <v>140082</v>
      </c>
      <c r="F54" s="35"/>
      <c r="G54" s="35"/>
      <c r="H54" s="35"/>
    </row>
    <row r="55" spans="1:8" ht="18" customHeight="1">
      <c r="A55"/>
      <c r="B55"/>
      <c r="C55"/>
      <c r="D55" s="36">
        <f>SUM(D52:D54)</f>
        <v>262756.2498653279</v>
      </c>
      <c r="E55" s="36">
        <f>SUM(E52:E54)</f>
        <v>290679</v>
      </c>
      <c r="F55" s="35"/>
      <c r="G55" s="35"/>
      <c r="H55" s="35"/>
    </row>
    <row r="56" spans="1:8" ht="12.75">
      <c r="A56"/>
      <c r="B56"/>
      <c r="C56"/>
      <c r="D56" s="36"/>
      <c r="E56" s="36"/>
      <c r="F56" s="35"/>
      <c r="G56" s="35"/>
      <c r="H56" s="35"/>
    </row>
    <row r="57" spans="1:8" ht="12.75">
      <c r="A57" t="s">
        <v>46</v>
      </c>
      <c r="B57"/>
      <c r="C57"/>
      <c r="D57" s="36">
        <f>'[1]BS - By Fund 30.09.2002'!AA110</f>
        <v>2076.660857872</v>
      </c>
      <c r="E57" s="36">
        <v>1733</v>
      </c>
      <c r="F57" s="35"/>
      <c r="G57" s="35"/>
      <c r="H57" s="35"/>
    </row>
    <row r="58" spans="1:8" ht="12.75">
      <c r="A58"/>
      <c r="B58"/>
      <c r="C58"/>
      <c r="D58" s="36"/>
      <c r="E58" s="36"/>
      <c r="F58" s="35"/>
      <c r="G58" s="35"/>
      <c r="H58" s="35"/>
    </row>
    <row r="59" spans="1:8" ht="24" customHeight="1" thickBot="1">
      <c r="A59" s="96" t="s">
        <v>47</v>
      </c>
      <c r="B59" s="96"/>
      <c r="C59" s="96"/>
      <c r="D59" s="78">
        <f>D42+D48+D55+D57</f>
        <v>4504877.7721623</v>
      </c>
      <c r="E59" s="78">
        <f>E42+E48+E55+E57</f>
        <v>4315913</v>
      </c>
      <c r="F59" s="35"/>
      <c r="G59" s="35"/>
      <c r="H59" s="35"/>
    </row>
    <row r="60" spans="1:8" ht="12.75">
      <c r="A60"/>
      <c r="B60"/>
      <c r="C60"/>
      <c r="D60" s="57"/>
      <c r="E60" s="57"/>
      <c r="F60" s="35"/>
      <c r="G60" s="35"/>
      <c r="H60" s="35"/>
    </row>
    <row r="61" spans="1:8" ht="13.5" thickBot="1">
      <c r="A61" s="24" t="s">
        <v>93</v>
      </c>
      <c r="B61" s="24"/>
      <c r="C61" s="24"/>
      <c r="D61" s="79">
        <f>D55/D52</f>
        <v>1.7266503083249523</v>
      </c>
      <c r="E61" s="79">
        <f>E55/E52</f>
        <v>1.947010951471918</v>
      </c>
      <c r="F61" s="35"/>
      <c r="G61" s="35"/>
      <c r="H61" s="35"/>
    </row>
    <row r="62" spans="1:8" ht="12.75">
      <c r="A62" s="24"/>
      <c r="B62" s="24"/>
      <c r="C62" s="24"/>
      <c r="D62" s="76"/>
      <c r="E62" s="76"/>
      <c r="F62" s="35"/>
      <c r="G62" s="35"/>
      <c r="H62" s="35"/>
    </row>
    <row r="63" spans="1:8" ht="12.75">
      <c r="A63"/>
      <c r="B63"/>
      <c r="C63"/>
      <c r="D63" s="12"/>
      <c r="E63" s="12"/>
      <c r="F63" s="35"/>
      <c r="G63" s="35"/>
      <c r="H63" s="35"/>
    </row>
    <row r="64" spans="1:8" ht="12.75">
      <c r="A64" s="1" t="s">
        <v>94</v>
      </c>
      <c r="B64"/>
      <c r="C64"/>
      <c r="D64" s="12"/>
      <c r="E64" s="12"/>
      <c r="F64" s="35"/>
      <c r="G64" s="35"/>
      <c r="H64" s="35"/>
    </row>
    <row r="65" spans="1:8" ht="12.75">
      <c r="A65" s="1" t="s">
        <v>134</v>
      </c>
      <c r="B65"/>
      <c r="C65"/>
      <c r="D65" s="12"/>
      <c r="E65" s="12"/>
      <c r="F65" s="37"/>
      <c r="G65" s="37"/>
      <c r="H65" s="37"/>
    </row>
    <row r="66" spans="1:8" ht="12.75">
      <c r="A66"/>
      <c r="B66"/>
      <c r="C66"/>
      <c r="D66" s="12"/>
      <c r="E66" s="12"/>
      <c r="F66" s="35"/>
      <c r="G66" s="35"/>
      <c r="H66" s="35"/>
    </row>
    <row r="67" spans="1:8" ht="12.75">
      <c r="A67"/>
      <c r="B67"/>
      <c r="C67"/>
      <c r="D67" s="12"/>
      <c r="E67" s="12"/>
      <c r="F67" s="40"/>
      <c r="G67" s="40"/>
      <c r="H67" s="40"/>
    </row>
    <row r="68" spans="1:8" ht="12.75">
      <c r="A68"/>
      <c r="B68"/>
      <c r="C68"/>
      <c r="D68" s="12"/>
      <c r="E68" s="12"/>
      <c r="F68" s="35"/>
      <c r="G68" s="35"/>
      <c r="H68" s="35"/>
    </row>
    <row r="69" spans="1:8" ht="12.75">
      <c r="A69"/>
      <c r="B69"/>
      <c r="C69"/>
      <c r="D69" s="12"/>
      <c r="E69" s="12"/>
      <c r="F69" s="35"/>
      <c r="G69" s="35"/>
      <c r="H69" s="35"/>
    </row>
    <row r="70" spans="1:8" ht="12.75">
      <c r="A70"/>
      <c r="B70"/>
      <c r="C70"/>
      <c r="D70" s="12"/>
      <c r="E70" s="12"/>
      <c r="F70" s="35"/>
      <c r="G70" s="35"/>
      <c r="H70" s="35"/>
    </row>
    <row r="71" spans="1:8" ht="12.75">
      <c r="A71"/>
      <c r="B71"/>
      <c r="C71"/>
      <c r="D71" s="12"/>
      <c r="E71" s="12"/>
      <c r="F71" s="35"/>
      <c r="G71" s="35"/>
      <c r="H71" s="35"/>
    </row>
    <row r="72" spans="1:8" ht="12.75">
      <c r="A72"/>
      <c r="B72"/>
      <c r="C72"/>
      <c r="D72" s="12"/>
      <c r="E72" s="12"/>
      <c r="F72" s="35"/>
      <c r="G72" s="35"/>
      <c r="H72" s="35"/>
    </row>
    <row r="73" spans="1:8" ht="12.75">
      <c r="A73"/>
      <c r="B73"/>
      <c r="C73"/>
      <c r="D73" s="12"/>
      <c r="E73" s="12"/>
      <c r="F73" s="35"/>
      <c r="G73" s="35"/>
      <c r="H73" s="35"/>
    </row>
    <row r="74" spans="1:8" ht="12.75">
      <c r="A74"/>
      <c r="B74"/>
      <c r="C74"/>
      <c r="D74" s="12"/>
      <c r="E74" s="12"/>
      <c r="F74" s="35"/>
      <c r="G74" s="35"/>
      <c r="H74" s="35"/>
    </row>
    <row r="75" spans="1:8" ht="12.75">
      <c r="A75"/>
      <c r="B75"/>
      <c r="C75"/>
      <c r="D75" s="12"/>
      <c r="E75" s="12"/>
      <c r="F75" s="35"/>
      <c r="G75" s="35"/>
      <c r="H75" s="35"/>
    </row>
    <row r="76" spans="1:8" ht="12">
      <c r="A76" s="25"/>
      <c r="B76" s="26"/>
      <c r="C76" s="26"/>
      <c r="D76" s="26"/>
      <c r="E76" s="41"/>
      <c r="F76" s="35"/>
      <c r="G76" s="35"/>
      <c r="H76" s="35"/>
    </row>
    <row r="77" spans="1:8" ht="12">
      <c r="A77" s="25"/>
      <c r="B77" s="26"/>
      <c r="C77" s="26"/>
      <c r="D77" s="26"/>
      <c r="E77" s="41"/>
      <c r="F77" s="42"/>
      <c r="G77" s="42"/>
      <c r="H77" s="42"/>
    </row>
    <row r="78" spans="1:8" ht="12">
      <c r="A78" s="27"/>
      <c r="B78" s="26"/>
      <c r="C78" s="26"/>
      <c r="D78" s="26"/>
      <c r="E78" s="41"/>
      <c r="F78" s="42"/>
      <c r="G78" s="42"/>
      <c r="H78" s="42"/>
    </row>
    <row r="79" spans="1:8" ht="12">
      <c r="A79" s="27"/>
      <c r="B79" s="26"/>
      <c r="C79" s="26"/>
      <c r="D79" s="26"/>
      <c r="E79" s="41"/>
      <c r="F79" s="42"/>
      <c r="G79" s="42"/>
      <c r="H79" s="42"/>
    </row>
    <row r="80" spans="1:8" ht="12">
      <c r="A80" s="27"/>
      <c r="B80" s="26"/>
      <c r="C80" s="26"/>
      <c r="D80" s="26"/>
      <c r="E80" s="41"/>
      <c r="F80" s="42"/>
      <c r="G80" s="42"/>
      <c r="H80" s="42"/>
    </row>
    <row r="81" spans="1:8" ht="12">
      <c r="A81" s="28"/>
      <c r="E81" s="43"/>
      <c r="F81" s="44"/>
      <c r="G81" s="44"/>
      <c r="H81" s="44"/>
    </row>
    <row r="82" spans="1:8" ht="12">
      <c r="A82" s="28"/>
      <c r="E82" s="43"/>
      <c r="F82" s="44"/>
      <c r="G82" s="44"/>
      <c r="H82" s="44"/>
    </row>
    <row r="83" spans="1:8" ht="12">
      <c r="A83" s="28"/>
      <c r="E83" s="43"/>
      <c r="F83" s="44"/>
      <c r="G83" s="44"/>
      <c r="H83" s="44"/>
    </row>
    <row r="84" spans="1:8" ht="12">
      <c r="A84" s="28"/>
      <c r="E84" s="43"/>
      <c r="F84" s="44"/>
      <c r="G84" s="44"/>
      <c r="H84" s="44"/>
    </row>
    <row r="85" spans="1:8" ht="12">
      <c r="A85" s="28"/>
      <c r="E85" s="43"/>
      <c r="F85" s="44"/>
      <c r="G85" s="44"/>
      <c r="H85" s="44"/>
    </row>
    <row r="86" spans="1:8" ht="12">
      <c r="A86" s="28"/>
      <c r="E86" s="43"/>
      <c r="F86" s="44"/>
      <c r="G86" s="44"/>
      <c r="H86" s="44"/>
    </row>
    <row r="87" spans="1:8" ht="12">
      <c r="A87" s="28"/>
      <c r="E87" s="43"/>
      <c r="F87" s="44"/>
      <c r="G87" s="44"/>
      <c r="H87" s="44"/>
    </row>
    <row r="88" spans="1:8" ht="12">
      <c r="A88" s="28"/>
      <c r="E88" s="43"/>
      <c r="F88" s="44"/>
      <c r="G88" s="44"/>
      <c r="H88" s="44"/>
    </row>
    <row r="89" spans="1:8" ht="12">
      <c r="A89" s="28"/>
      <c r="E89" s="43"/>
      <c r="F89" s="44"/>
      <c r="G89" s="44"/>
      <c r="H89" s="44"/>
    </row>
    <row r="90" spans="1:8" ht="12">
      <c r="A90" s="28"/>
      <c r="E90" s="43"/>
      <c r="F90" s="44"/>
      <c r="G90" s="44"/>
      <c r="H90" s="44"/>
    </row>
    <row r="91" spans="1:8" ht="12">
      <c r="A91" s="28"/>
      <c r="E91" s="43"/>
      <c r="F91" s="44"/>
      <c r="G91" s="44"/>
      <c r="H91" s="44"/>
    </row>
    <row r="92" spans="1:8" ht="12">
      <c r="A92" s="28"/>
      <c r="E92" s="43"/>
      <c r="F92" s="44"/>
      <c r="G92" s="44"/>
      <c r="H92" s="44"/>
    </row>
    <row r="93" spans="1:8" ht="12">
      <c r="A93" s="28"/>
      <c r="E93" s="43"/>
      <c r="F93" s="44"/>
      <c r="G93" s="44"/>
      <c r="H93" s="44"/>
    </row>
    <row r="94" spans="1:8" ht="12">
      <c r="A94" s="28"/>
      <c r="E94" s="43"/>
      <c r="F94" s="44"/>
      <c r="G94" s="44"/>
      <c r="H94" s="44"/>
    </row>
    <row r="95" spans="1:8" ht="12">
      <c r="A95" s="28"/>
      <c r="E95" s="43"/>
      <c r="F95" s="44"/>
      <c r="G95" s="44"/>
      <c r="H95" s="44"/>
    </row>
    <row r="96" spans="1:8" ht="12">
      <c r="A96" s="28"/>
      <c r="E96" s="43"/>
      <c r="F96" s="44"/>
      <c r="G96" s="44"/>
      <c r="H96" s="44"/>
    </row>
    <row r="97" spans="1:8" ht="12">
      <c r="A97" s="28"/>
      <c r="E97" s="43"/>
      <c r="F97" s="44"/>
      <c r="G97" s="44"/>
      <c r="H97" s="44"/>
    </row>
    <row r="98" spans="1:8" ht="12">
      <c r="A98" s="28"/>
      <c r="E98" s="43"/>
      <c r="F98" s="44"/>
      <c r="G98" s="44"/>
      <c r="H98" s="44"/>
    </row>
    <row r="99" spans="1:8" ht="12">
      <c r="A99" s="28"/>
      <c r="E99" s="43"/>
      <c r="F99" s="44"/>
      <c r="G99" s="44"/>
      <c r="H99" s="44"/>
    </row>
    <row r="100" spans="1:8" ht="12">
      <c r="A100" s="28"/>
      <c r="E100" s="43"/>
      <c r="F100" s="44"/>
      <c r="G100" s="44"/>
      <c r="H100" s="44"/>
    </row>
    <row r="101" spans="1:8" ht="12">
      <c r="A101" s="28"/>
      <c r="E101" s="43"/>
      <c r="F101" s="44"/>
      <c r="G101" s="44"/>
      <c r="H101" s="44"/>
    </row>
    <row r="102" spans="1:8" ht="12">
      <c r="A102" s="28"/>
      <c r="E102" s="43"/>
      <c r="F102" s="44"/>
      <c r="G102" s="44"/>
      <c r="H102" s="44"/>
    </row>
    <row r="103" spans="1:8" ht="12">
      <c r="A103" s="28"/>
      <c r="E103" s="43"/>
      <c r="F103" s="44"/>
      <c r="G103" s="44"/>
      <c r="H103" s="44"/>
    </row>
    <row r="104" ht="12">
      <c r="A104" s="28"/>
    </row>
    <row r="105" ht="12">
      <c r="A105" s="28"/>
    </row>
    <row r="106" ht="12">
      <c r="A106" s="28"/>
    </row>
    <row r="107" ht="12">
      <c r="A107" s="28"/>
    </row>
    <row r="108" ht="12">
      <c r="A108" s="28"/>
    </row>
    <row r="109" ht="12">
      <c r="A109" s="28"/>
    </row>
    <row r="110" ht="12">
      <c r="A110" s="28"/>
    </row>
    <row r="111" ht="12">
      <c r="A111" s="28"/>
    </row>
    <row r="112" ht="12">
      <c r="A112" s="28"/>
    </row>
    <row r="113" ht="12">
      <c r="A113" s="28"/>
    </row>
    <row r="114" ht="12">
      <c r="A114" s="28"/>
    </row>
    <row r="115" ht="12">
      <c r="A115" s="28"/>
    </row>
    <row r="116" ht="12">
      <c r="A116" s="28"/>
    </row>
    <row r="117" ht="12">
      <c r="A117" s="28"/>
    </row>
    <row r="118" ht="12">
      <c r="A118" s="28"/>
    </row>
  </sheetData>
  <mergeCells count="2">
    <mergeCell ref="A41:B41"/>
    <mergeCell ref="A59:C59"/>
  </mergeCells>
  <printOptions/>
  <pageMargins left="0.5" right="0" top="0.5" bottom="0" header="0.5" footer="0.5"/>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F44"/>
  <sheetViews>
    <sheetView tabSelected="1" view="pageBreakPreview" zoomScale="75" zoomScaleNormal="75" zoomScaleSheetLayoutView="75" workbookViewId="0" topLeftCell="A17">
      <selection activeCell="C37" sqref="C37"/>
    </sheetView>
  </sheetViews>
  <sheetFormatPr defaultColWidth="9.140625" defaultRowHeight="12.75"/>
  <cols>
    <col min="2" max="2" width="40.421875" style="0" customWidth="1"/>
    <col min="3" max="3" width="14.140625" style="0" customWidth="1"/>
    <col min="4" max="4" width="14.00390625" style="0" customWidth="1"/>
  </cols>
  <sheetData>
    <row r="1" ht="12.75">
      <c r="A1" s="1" t="s">
        <v>0</v>
      </c>
    </row>
    <row r="2" ht="12.75">
      <c r="A2" s="1"/>
    </row>
    <row r="3" spans="1:6" ht="12.75">
      <c r="A3" s="94" t="s">
        <v>96</v>
      </c>
      <c r="B3" s="97"/>
      <c r="C3" s="97"/>
      <c r="D3" s="97"/>
      <c r="E3" s="5"/>
      <c r="F3" s="5"/>
    </row>
    <row r="4" spans="1:6" ht="12.75">
      <c r="A4" s="97"/>
      <c r="B4" s="97"/>
      <c r="C4" s="97"/>
      <c r="D4" s="97"/>
      <c r="E4" s="5"/>
      <c r="F4" s="5"/>
    </row>
    <row r="5" spans="1:4" ht="12.75">
      <c r="A5" s="1"/>
      <c r="B5" s="22"/>
      <c r="C5" s="22"/>
      <c r="D5" s="22"/>
    </row>
    <row r="6" spans="1:4" ht="12.75">
      <c r="A6" s="1" t="s">
        <v>95</v>
      </c>
      <c r="B6" s="22"/>
      <c r="C6" s="22"/>
      <c r="D6" s="22"/>
    </row>
    <row r="7" ht="12.75">
      <c r="A7" s="1"/>
    </row>
    <row r="8" ht="12.75">
      <c r="A8" s="1" t="s">
        <v>53</v>
      </c>
    </row>
    <row r="10" spans="3:4" ht="12.75">
      <c r="C10" s="30" t="s">
        <v>88</v>
      </c>
      <c r="D10" s="30" t="s">
        <v>88</v>
      </c>
    </row>
    <row r="11" spans="3:4" ht="12.75">
      <c r="C11" s="30" t="s">
        <v>49</v>
      </c>
      <c r="D11" s="30" t="s">
        <v>51</v>
      </c>
    </row>
    <row r="12" spans="3:4" ht="12.75">
      <c r="C12" s="30"/>
      <c r="D12" s="30" t="s">
        <v>52</v>
      </c>
    </row>
    <row r="13" spans="3:4" ht="12.75">
      <c r="C13" s="93" t="s">
        <v>3</v>
      </c>
      <c r="D13" s="93" t="s">
        <v>3</v>
      </c>
    </row>
    <row r="14" spans="1:4" ht="12.75">
      <c r="A14" s="1" t="s">
        <v>22</v>
      </c>
      <c r="C14" s="2"/>
      <c r="D14" s="2"/>
    </row>
    <row r="15" spans="1:4" ht="12.75">
      <c r="A15" s="1"/>
      <c r="C15" s="2"/>
      <c r="D15" s="2"/>
    </row>
    <row r="16" spans="1:4" ht="12.75">
      <c r="A16" s="22" t="s">
        <v>23</v>
      </c>
      <c r="C16" s="12">
        <f>'[1]BS - By Fund 30.09.2002'!H12</f>
        <v>41293.29805</v>
      </c>
      <c r="D16" s="12">
        <v>36704</v>
      </c>
    </row>
    <row r="17" spans="1:4" ht="12.75">
      <c r="A17" s="22" t="s">
        <v>24</v>
      </c>
      <c r="C17" s="12">
        <f>'[1]BS - By Fund 30.09.2002'!H13</f>
        <v>2834175.08974</v>
      </c>
      <c r="D17" s="12">
        <v>2839715</v>
      </c>
    </row>
    <row r="18" spans="1:4" ht="12.75">
      <c r="A18" s="22" t="s">
        <v>25</v>
      </c>
      <c r="C18" s="12">
        <f>'[1]BS - By Fund 30.09.2002'!H14</f>
        <v>558648.6577</v>
      </c>
      <c r="D18" s="12">
        <v>433318</v>
      </c>
    </row>
    <row r="19" spans="1:4" ht="12.75">
      <c r="A19" s="22" t="s">
        <v>27</v>
      </c>
      <c r="C19" s="12">
        <f>SUM('[1]BS - By Fund 30.09.2002'!H16:H20)</f>
        <v>69580.93553</v>
      </c>
      <c r="D19" s="12">
        <v>84533</v>
      </c>
    </row>
    <row r="20" spans="1:4" ht="12.75">
      <c r="A20" s="22" t="s">
        <v>28</v>
      </c>
      <c r="C20" s="36">
        <f>'[1]BS - By Fund 30.09.2002'!H21</f>
        <v>7598.188630000001</v>
      </c>
      <c r="D20" s="36">
        <v>25459</v>
      </c>
    </row>
    <row r="21" spans="1:4" ht="12.75">
      <c r="A21" s="22"/>
      <c r="C21" s="36"/>
      <c r="D21" s="36"/>
    </row>
    <row r="22" spans="1:4" ht="27" customHeight="1" thickBot="1">
      <c r="A22" s="1" t="s">
        <v>54</v>
      </c>
      <c r="C22" s="78">
        <f>SUM(C16:C20)</f>
        <v>3511296.16965</v>
      </c>
      <c r="D22" s="78">
        <f>SUM(D16:D20)</f>
        <v>3419729</v>
      </c>
    </row>
    <row r="23" spans="3:5" ht="12.75">
      <c r="C23" s="36"/>
      <c r="D23" s="36"/>
      <c r="E23" s="46"/>
    </row>
    <row r="24" spans="1:5" ht="12.75">
      <c r="A24" s="1" t="s">
        <v>31</v>
      </c>
      <c r="C24" s="36"/>
      <c r="D24" s="36"/>
      <c r="E24" s="46"/>
    </row>
    <row r="25" spans="3:5" ht="12.75">
      <c r="C25" s="36"/>
      <c r="D25" s="36"/>
      <c r="E25" s="46"/>
    </row>
    <row r="26" spans="1:5" ht="12.75">
      <c r="A26" t="s">
        <v>32</v>
      </c>
      <c r="C26" s="36">
        <f>'[1]BS - By Fund 30.09.2002'!H25</f>
        <v>26053.21604</v>
      </c>
      <c r="D26" s="36">
        <v>25115</v>
      </c>
      <c r="E26" s="46"/>
    </row>
    <row r="27" spans="1:5" ht="12.75">
      <c r="A27" t="s">
        <v>33</v>
      </c>
      <c r="C27" s="36">
        <f>SUM('[1]BS - By Fund 30.09.2002'!H27:H31)-5153+1</f>
        <v>344815.31496</v>
      </c>
      <c r="D27" s="36">
        <v>348071</v>
      </c>
      <c r="E27" s="46"/>
    </row>
    <row r="28" spans="1:5" ht="12.75">
      <c r="A28" t="s">
        <v>37</v>
      </c>
      <c r="C28" s="36">
        <f>'[1]BS - By Fund 30.09.2002'!H32</f>
        <v>4888.0356600000005</v>
      </c>
      <c r="D28" s="36">
        <v>6308</v>
      </c>
      <c r="E28" s="46"/>
    </row>
    <row r="29" spans="1:5" ht="12.75">
      <c r="A29" t="s">
        <v>55</v>
      </c>
      <c r="C29" s="36">
        <v>5153</v>
      </c>
      <c r="D29" s="36">
        <v>6479</v>
      </c>
      <c r="E29" s="46"/>
    </row>
    <row r="30" spans="3:5" ht="12.75">
      <c r="C30" s="14"/>
      <c r="D30" s="14"/>
      <c r="E30" s="46"/>
    </row>
    <row r="31" spans="1:5" ht="18" customHeight="1">
      <c r="A31" s="22" t="s">
        <v>106</v>
      </c>
      <c r="C31" s="36">
        <f>SUM(C26:C29)-1</f>
        <v>380908.56665999995</v>
      </c>
      <c r="D31" s="36">
        <f>SUM(D26:D29)</f>
        <v>385973</v>
      </c>
      <c r="E31" s="46"/>
    </row>
    <row r="32" spans="3:5" ht="12.75">
      <c r="C32" s="36"/>
      <c r="D32" s="36"/>
      <c r="E32" s="46"/>
    </row>
    <row r="33" spans="1:5" ht="12.75">
      <c r="A33" s="22" t="s">
        <v>56</v>
      </c>
      <c r="C33" s="47">
        <v>-26556</v>
      </c>
      <c r="D33" s="36">
        <v>39780</v>
      </c>
      <c r="E33" s="46"/>
    </row>
    <row r="34" spans="1:5" ht="12.75">
      <c r="A34" s="22"/>
      <c r="C34" s="36"/>
      <c r="D34" s="36"/>
      <c r="E34" s="46"/>
    </row>
    <row r="35" spans="1:5" ht="18" customHeight="1">
      <c r="A35" s="1" t="s">
        <v>107</v>
      </c>
      <c r="C35" s="48">
        <f>SUM(C31:C33)</f>
        <v>354352.56665999995</v>
      </c>
      <c r="D35" s="48">
        <f>SUM(D31:D33)</f>
        <v>425753</v>
      </c>
      <c r="E35" s="46"/>
    </row>
    <row r="36" spans="3:5" ht="12.75">
      <c r="C36" s="36"/>
      <c r="D36" s="36"/>
      <c r="E36" s="46"/>
    </row>
    <row r="37" spans="1:5" ht="12.75">
      <c r="A37" s="1" t="s">
        <v>57</v>
      </c>
      <c r="C37" s="47">
        <f>'[1]BS - By Fund 30.09.2002'!H39</f>
        <v>3156942.7773999996</v>
      </c>
      <c r="D37" s="36">
        <v>2993976</v>
      </c>
      <c r="E37" s="46"/>
    </row>
    <row r="38" spans="3:5" ht="12.75">
      <c r="C38" s="36"/>
      <c r="D38" s="36"/>
      <c r="E38" s="46"/>
    </row>
    <row r="39" spans="1:5" ht="26.25" customHeight="1" thickBot="1">
      <c r="A39" s="96" t="s">
        <v>58</v>
      </c>
      <c r="B39" s="96"/>
      <c r="C39" s="78">
        <f>SUM(C35:C38)+1</f>
        <v>3511296.3440599996</v>
      </c>
      <c r="D39" s="78">
        <f>SUM(D35:D38)</f>
        <v>3419729</v>
      </c>
      <c r="E39" s="46"/>
    </row>
    <row r="40" spans="3:5" ht="12.75">
      <c r="C40" s="36"/>
      <c r="D40" s="36"/>
      <c r="E40" s="46"/>
    </row>
    <row r="41" spans="3:5" ht="12.75">
      <c r="C41" s="36"/>
      <c r="D41" s="36"/>
      <c r="E41" s="46"/>
    </row>
    <row r="42" spans="1:4" ht="12.75">
      <c r="A42" s="1" t="s">
        <v>108</v>
      </c>
      <c r="C42" s="15"/>
      <c r="D42" s="15"/>
    </row>
    <row r="43" ht="12.75">
      <c r="A43" s="1" t="s">
        <v>134</v>
      </c>
    </row>
    <row r="44" ht="12.75">
      <c r="C44" s="15"/>
    </row>
  </sheetData>
  <mergeCells count="2">
    <mergeCell ref="A3:D4"/>
    <mergeCell ref="A39:B39"/>
  </mergeCells>
  <printOptions/>
  <pageMargins left="0.75" right="0.75" top="1" bottom="1" header="0.5" footer="0.5"/>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1:I56"/>
  <sheetViews>
    <sheetView view="pageBreakPreview" zoomScale="75" zoomScaleSheetLayoutView="75" workbookViewId="0" topLeftCell="A1">
      <selection activeCell="A30" sqref="A30"/>
    </sheetView>
  </sheetViews>
  <sheetFormatPr defaultColWidth="9.140625" defaultRowHeight="12.75"/>
  <cols>
    <col min="1" max="1" width="49.57421875" style="0" customWidth="1"/>
    <col min="2" max="2" width="13.7109375" style="0" customWidth="1"/>
    <col min="3" max="3" width="14.00390625" style="0" customWidth="1"/>
    <col min="4" max="4" width="1.8515625" style="0" customWidth="1"/>
    <col min="5" max="5" width="14.00390625" style="0" customWidth="1"/>
    <col min="6" max="6" width="12.8515625" style="0" customWidth="1"/>
    <col min="7" max="7" width="2.7109375" style="0" customWidth="1"/>
  </cols>
  <sheetData>
    <row r="1" spans="1:9" ht="12.75">
      <c r="A1" s="1" t="s">
        <v>0</v>
      </c>
      <c r="B1" s="1"/>
      <c r="C1" s="1"/>
      <c r="D1" s="1"/>
      <c r="E1" s="1"/>
      <c r="F1" s="1"/>
      <c r="G1" s="1"/>
      <c r="H1" s="2"/>
      <c r="I1" s="1"/>
    </row>
    <row r="2" spans="1:9" ht="12.75">
      <c r="A2" s="1"/>
      <c r="B2" s="1"/>
      <c r="C2" s="1"/>
      <c r="D2" s="1"/>
      <c r="E2" s="1"/>
      <c r="F2" s="1"/>
      <c r="G2" s="1"/>
      <c r="H2" s="2"/>
      <c r="I2" s="1"/>
    </row>
    <row r="3" spans="1:9" ht="12.75">
      <c r="A3" s="94" t="s">
        <v>96</v>
      </c>
      <c r="B3" s="98"/>
      <c r="C3" s="98"/>
      <c r="D3" s="98"/>
      <c r="E3" s="98"/>
      <c r="F3" s="98"/>
      <c r="G3" s="49"/>
      <c r="H3" s="50"/>
      <c r="I3" s="50"/>
    </row>
    <row r="4" spans="1:9" ht="12.75">
      <c r="A4" s="98"/>
      <c r="B4" s="98"/>
      <c r="C4" s="98"/>
      <c r="D4" s="98"/>
      <c r="E4" s="98"/>
      <c r="F4" s="98"/>
      <c r="G4" s="49"/>
      <c r="H4" s="50"/>
      <c r="I4" s="50"/>
    </row>
    <row r="5" spans="1:9" ht="12.75">
      <c r="A5" s="5"/>
      <c r="B5" s="5"/>
      <c r="C5" s="5"/>
      <c r="D5" s="5"/>
      <c r="E5" s="5"/>
      <c r="F5" s="5"/>
      <c r="G5" s="5"/>
      <c r="H5" s="5"/>
      <c r="I5" s="1"/>
    </row>
    <row r="6" spans="1:9" ht="12.75">
      <c r="A6" s="4" t="s">
        <v>95</v>
      </c>
      <c r="B6" s="6"/>
      <c r="C6" s="6"/>
      <c r="D6" s="6"/>
      <c r="E6" s="6"/>
      <c r="F6" s="6"/>
      <c r="G6" s="6"/>
      <c r="H6" s="6"/>
      <c r="I6" s="1"/>
    </row>
    <row r="7" spans="1:9" ht="12.75">
      <c r="A7" s="6"/>
      <c r="B7" s="6"/>
      <c r="C7" s="6"/>
      <c r="D7" s="6"/>
      <c r="E7" s="6"/>
      <c r="F7" s="6"/>
      <c r="G7" s="6"/>
      <c r="H7" s="6"/>
      <c r="I7" s="1"/>
    </row>
    <row r="8" spans="1:9" ht="12.75">
      <c r="A8" s="1" t="s">
        <v>105</v>
      </c>
      <c r="B8" s="7"/>
      <c r="C8" s="7"/>
      <c r="D8" s="1"/>
      <c r="E8" s="1"/>
      <c r="F8" s="1"/>
      <c r="G8" s="1"/>
      <c r="H8" s="2"/>
      <c r="I8" s="1"/>
    </row>
    <row r="9" spans="1:7" ht="12.75">
      <c r="A9" s="1"/>
      <c r="B9" s="1"/>
      <c r="C9" s="1"/>
      <c r="D9" s="1"/>
      <c r="E9" s="2"/>
      <c r="F9" s="1"/>
      <c r="G9" s="1"/>
    </row>
    <row r="10" spans="1:7" ht="12.75">
      <c r="A10" s="1"/>
      <c r="B10" s="99" t="s">
        <v>97</v>
      </c>
      <c r="C10" s="99"/>
      <c r="D10" s="11"/>
      <c r="E10" s="100" t="s">
        <v>98</v>
      </c>
      <c r="F10" s="100"/>
      <c r="G10" s="2"/>
    </row>
    <row r="11" spans="1:7" ht="12.75">
      <c r="A11" s="2"/>
      <c r="B11" s="11" t="s">
        <v>49</v>
      </c>
      <c r="C11" s="51" t="s">
        <v>59</v>
      </c>
      <c r="D11" s="11"/>
      <c r="E11" s="11" t="str">
        <f>+B11</f>
        <v>30.09.2002</v>
      </c>
      <c r="F11" s="11" t="str">
        <f>+C11</f>
        <v>30.09.2001</v>
      </c>
      <c r="G11" s="11"/>
    </row>
    <row r="12" spans="1:7" ht="12.75">
      <c r="A12" s="22"/>
      <c r="B12" s="80" t="s">
        <v>3</v>
      </c>
      <c r="C12" s="81" t="str">
        <f>+B12</f>
        <v>RM'000</v>
      </c>
      <c r="D12" s="22"/>
      <c r="E12" s="80" t="str">
        <f>+C12</f>
        <v>RM'000</v>
      </c>
      <c r="F12" s="80" t="str">
        <f>+E12</f>
        <v>RM'000</v>
      </c>
      <c r="G12" s="11"/>
    </row>
    <row r="13" spans="1:7" ht="12.75">
      <c r="A13" s="22"/>
      <c r="B13" s="11"/>
      <c r="C13" s="51"/>
      <c r="D13" s="22"/>
      <c r="E13" s="11"/>
      <c r="F13" s="11"/>
      <c r="G13" s="11"/>
    </row>
    <row r="14" spans="1:7" ht="13.5" thickBot="1">
      <c r="A14" s="1" t="s">
        <v>60</v>
      </c>
      <c r="B14" s="82">
        <f>E14-'[1]PL - By Fund 30.06.2002'!AB53</f>
        <v>379378.9587999999</v>
      </c>
      <c r="C14" s="83">
        <f>F14-'[1]PL - Fund 30.06.2001'!AB53</f>
        <v>280264.05976999993</v>
      </c>
      <c r="D14" s="52"/>
      <c r="E14" s="82">
        <f>'[1]PL - By Fund 30.09.2002'!AB53</f>
        <v>1004788.5366299999</v>
      </c>
      <c r="F14" s="83">
        <v>1779621</v>
      </c>
      <c r="G14" s="53"/>
    </row>
    <row r="15" spans="1:7" ht="12.75">
      <c r="A15" s="22"/>
      <c r="B15" s="52"/>
      <c r="C15" s="53"/>
      <c r="D15" s="52"/>
      <c r="E15" s="52"/>
      <c r="F15" s="53"/>
      <c r="G15" s="53"/>
    </row>
    <row r="16" spans="1:7" ht="12.75">
      <c r="A16" s="1" t="s">
        <v>115</v>
      </c>
      <c r="B16" s="52"/>
      <c r="C16" s="53"/>
      <c r="D16" s="52"/>
      <c r="E16" s="52"/>
      <c r="F16" s="53"/>
      <c r="G16" s="53"/>
    </row>
    <row r="17" spans="1:7" ht="12.75">
      <c r="A17" s="54" t="s">
        <v>61</v>
      </c>
      <c r="B17" s="52">
        <f>E17-'[1]PL - By Fund 30.06.2002'!AB57</f>
        <v>-3652.3481999999885</v>
      </c>
      <c r="C17" s="53">
        <f>-2644</f>
        <v>-2644</v>
      </c>
      <c r="D17" s="52"/>
      <c r="E17" s="52">
        <f>'[1]PL - By Fund 30.09.2002'!AB57</f>
        <v>5999.599020000013</v>
      </c>
      <c r="F17" s="53">
        <f>'[1]PL - By Fund 30.09.2001'!AB57</f>
        <v>7164.520929999962</v>
      </c>
      <c r="G17" s="53"/>
    </row>
    <row r="18" spans="1:7" ht="12.75">
      <c r="A18" s="54" t="s">
        <v>104</v>
      </c>
      <c r="B18" s="52">
        <v>0</v>
      </c>
      <c r="C18" s="53">
        <v>0</v>
      </c>
      <c r="D18" s="52"/>
      <c r="E18" s="52">
        <v>0</v>
      </c>
      <c r="F18" s="53">
        <v>0</v>
      </c>
      <c r="G18" s="53"/>
    </row>
    <row r="19" spans="1:7" ht="12.75">
      <c r="A19" s="54"/>
      <c r="B19" s="52"/>
      <c r="C19" s="53"/>
      <c r="D19" s="52"/>
      <c r="E19" s="52"/>
      <c r="F19" s="53"/>
      <c r="G19" s="53"/>
    </row>
    <row r="20" spans="1:7" ht="12.75">
      <c r="A20" s="1" t="s">
        <v>143</v>
      </c>
      <c r="B20" s="52">
        <f>1445</f>
        <v>1445</v>
      </c>
      <c r="C20" s="53">
        <f>1082-1</f>
        <v>1081</v>
      </c>
      <c r="D20" s="52"/>
      <c r="E20" s="52">
        <f>SUM('[1]PL - By Fund 30.09.2002'!AB62:AB66)+3095-1+4809+4979-1</f>
        <v>4977.575799999999</v>
      </c>
      <c r="F20" s="53">
        <f>SUM('[1]PL - By Fund 30.09.2001'!AB62:AB66)+728-1+5948</f>
        <v>6361.757030000004</v>
      </c>
      <c r="G20" s="53"/>
    </row>
    <row r="21" spans="1:7" ht="12.75">
      <c r="A21" s="22"/>
      <c r="B21" s="55"/>
      <c r="C21" s="56"/>
      <c r="D21" s="52"/>
      <c r="E21" s="55"/>
      <c r="F21" s="56"/>
      <c r="G21" s="53"/>
    </row>
    <row r="22" spans="1:7" ht="12.75">
      <c r="A22" s="1" t="s">
        <v>144</v>
      </c>
      <c r="B22" s="52">
        <f>SUM(B17:B21)</f>
        <v>-2207.3481999999885</v>
      </c>
      <c r="C22" s="52">
        <f>SUM(C17:C21)</f>
        <v>-1563</v>
      </c>
      <c r="D22" s="52"/>
      <c r="E22" s="52">
        <f>SUM(E17:E21)+1</f>
        <v>10978.174820000011</v>
      </c>
      <c r="F22" s="52">
        <f>SUM(F17:F21)+1</f>
        <v>13527.277959999967</v>
      </c>
      <c r="G22" s="53"/>
    </row>
    <row r="23" spans="1:7" ht="12.75">
      <c r="A23" s="22"/>
      <c r="B23" s="52"/>
      <c r="C23" s="53"/>
      <c r="D23" s="52"/>
      <c r="E23" s="52"/>
      <c r="F23" s="53"/>
      <c r="G23" s="53"/>
    </row>
    <row r="24" spans="1:7" ht="12.75">
      <c r="A24" s="22" t="s">
        <v>116</v>
      </c>
      <c r="B24" s="52">
        <f>-3187-1</f>
        <v>-3188</v>
      </c>
      <c r="C24" s="53">
        <f>-2733</f>
        <v>-2733</v>
      </c>
      <c r="D24" s="52"/>
      <c r="E24" s="52">
        <f>-9815</f>
        <v>-9815</v>
      </c>
      <c r="F24" s="53">
        <f>-5948</f>
        <v>-5948</v>
      </c>
      <c r="G24" s="53"/>
    </row>
    <row r="25" spans="1:7" ht="12.75">
      <c r="A25" s="22"/>
      <c r="B25" s="52"/>
      <c r="C25" s="53"/>
      <c r="D25" s="52"/>
      <c r="E25" s="52"/>
      <c r="F25" s="53"/>
      <c r="G25" s="53"/>
    </row>
    <row r="26" spans="1:7" ht="12.75">
      <c r="A26" s="22" t="s">
        <v>62</v>
      </c>
      <c r="B26" s="52">
        <v>122</v>
      </c>
      <c r="C26" s="53">
        <v>-66</v>
      </c>
      <c r="D26" s="52"/>
      <c r="E26" s="52">
        <v>177</v>
      </c>
      <c r="F26" s="53">
        <v>16</v>
      </c>
      <c r="G26" s="53"/>
    </row>
    <row r="27" spans="1:7" ht="12.75">
      <c r="A27" s="22"/>
      <c r="B27" s="55"/>
      <c r="C27" s="56"/>
      <c r="D27" s="52"/>
      <c r="E27" s="55"/>
      <c r="F27" s="56"/>
      <c r="G27" s="53"/>
    </row>
    <row r="28" spans="1:7" ht="12.75">
      <c r="A28" s="1" t="s">
        <v>99</v>
      </c>
      <c r="B28" s="52">
        <f>SUM(B22:B27)</f>
        <v>-5273.3481999999885</v>
      </c>
      <c r="C28" s="52">
        <f>SUM(C22:C27)</f>
        <v>-4362</v>
      </c>
      <c r="D28" s="52"/>
      <c r="E28" s="52">
        <f>SUM(E22:E27)+1-1</f>
        <v>1340.174820000011</v>
      </c>
      <c r="F28" s="52">
        <f>SUM(F22:F27)+1-1</f>
        <v>7595.277959999967</v>
      </c>
      <c r="G28" s="53"/>
    </row>
    <row r="29" spans="1:7" ht="12.75">
      <c r="A29" s="22"/>
      <c r="B29" s="52"/>
      <c r="C29" s="53"/>
      <c r="D29" s="52"/>
      <c r="E29" s="52"/>
      <c r="F29" s="53"/>
      <c r="G29" s="53"/>
    </row>
    <row r="30" spans="1:7" ht="12.75">
      <c r="A30" s="22" t="s">
        <v>63</v>
      </c>
      <c r="B30" s="55">
        <f>E30-'[1]PL - By Fund 30.06.2002'!AB73</f>
        <v>-1784.7846440000005</v>
      </c>
      <c r="C30" s="56">
        <f>F30-'[1]PL - Fund 30.06.2001'!AB73+2</f>
        <v>456.29956119999906</v>
      </c>
      <c r="D30" s="52"/>
      <c r="E30" s="55">
        <f>'[1]PL - By Fund 30.09.2002'!AB73</f>
        <v>-2552.0642060000005</v>
      </c>
      <c r="F30" s="56">
        <f>'[1]PL - By Fund 30.09.2001'!AB73</f>
        <v>-3408.8694556000005</v>
      </c>
      <c r="G30" s="53"/>
    </row>
    <row r="31" spans="1:7" ht="12.75">
      <c r="A31" s="22"/>
      <c r="B31" s="57"/>
      <c r="C31" s="58"/>
      <c r="D31" s="52"/>
      <c r="E31" s="57"/>
      <c r="F31" s="58"/>
      <c r="G31" s="53"/>
    </row>
    <row r="32" spans="1:7" ht="12.75">
      <c r="A32" s="1" t="s">
        <v>100</v>
      </c>
      <c r="B32" s="52">
        <f>+B28+B30</f>
        <v>-7058.132843999989</v>
      </c>
      <c r="C32" s="52">
        <f>+C28+C30</f>
        <v>-3905.700438800001</v>
      </c>
      <c r="D32" s="52"/>
      <c r="E32" s="52">
        <f>+E28+E30</f>
        <v>-1211.8893859999894</v>
      </c>
      <c r="F32" s="52">
        <f>+F28+F30</f>
        <v>4186.408504399966</v>
      </c>
      <c r="G32" s="53"/>
    </row>
    <row r="33" spans="1:7" ht="12.75">
      <c r="A33" s="22"/>
      <c r="B33" s="53"/>
      <c r="C33" s="53"/>
      <c r="D33" s="52"/>
      <c r="E33" s="53"/>
      <c r="F33" s="53"/>
      <c r="G33" s="53"/>
    </row>
    <row r="34" spans="1:7" ht="12.75">
      <c r="A34" s="22" t="s">
        <v>64</v>
      </c>
      <c r="B34" s="53">
        <f>E34-'[1]PL - By Fund 30.06.2002'!AB77+1</f>
        <v>120.281856285</v>
      </c>
      <c r="C34" s="53">
        <f>F34-'[1]PL - Fund 30.06.2001'!AB77</f>
        <v>0</v>
      </c>
      <c r="D34" s="52"/>
      <c r="E34" s="53">
        <f>'[1]PL - By Fund 30.09.2002'!AB77</f>
        <v>429.686642128</v>
      </c>
      <c r="F34" s="53">
        <f>'[1]PL - By Fund 30.09.2001'!AB77</f>
        <v>0</v>
      </c>
      <c r="G34" s="53"/>
    </row>
    <row r="35" spans="1:7" ht="12.75">
      <c r="A35" s="22"/>
      <c r="B35" s="53"/>
      <c r="C35" s="53"/>
      <c r="D35" s="52"/>
      <c r="E35" s="53"/>
      <c r="F35" s="53"/>
      <c r="G35" s="53"/>
    </row>
    <row r="36" spans="1:7" ht="13.5" thickBot="1">
      <c r="A36" s="1" t="s">
        <v>101</v>
      </c>
      <c r="B36" s="78">
        <f>+B32+B34</f>
        <v>-6937.850987714989</v>
      </c>
      <c r="C36" s="78">
        <f>+C32+C34</f>
        <v>-3905.700438800001</v>
      </c>
      <c r="D36" s="52"/>
      <c r="E36" s="78">
        <f>+E32+E34</f>
        <v>-782.2027438719894</v>
      </c>
      <c r="F36" s="78">
        <f>+F32+F34</f>
        <v>4186.408504399966</v>
      </c>
      <c r="G36" s="52"/>
    </row>
    <row r="37" spans="1:7" ht="12.75">
      <c r="A37" s="60"/>
      <c r="B37" s="61"/>
      <c r="C37" s="52"/>
      <c r="D37" s="52"/>
      <c r="E37" s="52"/>
      <c r="F37" s="52"/>
      <c r="G37" s="52"/>
    </row>
    <row r="38" spans="1:7" ht="12.75">
      <c r="A38" s="77" t="s">
        <v>65</v>
      </c>
      <c r="B38" s="52"/>
      <c r="C38" s="52"/>
      <c r="D38" s="52"/>
      <c r="E38" s="52"/>
      <c r="F38" s="52"/>
      <c r="G38" s="52"/>
    </row>
    <row r="39" spans="1:7" ht="12.75">
      <c r="A39" s="62" t="s">
        <v>102</v>
      </c>
      <c r="B39" s="63">
        <f>-4.56</f>
        <v>-4.56</v>
      </c>
      <c r="C39" s="63">
        <v>-2.62</v>
      </c>
      <c r="D39" s="52"/>
      <c r="E39" s="63">
        <f>-0.52</f>
        <v>-0.52</v>
      </c>
      <c r="F39" s="63">
        <v>2.8</v>
      </c>
      <c r="G39" s="52"/>
    </row>
    <row r="40" spans="1:7" ht="12.75">
      <c r="A40" s="54" t="s">
        <v>103</v>
      </c>
      <c r="B40" s="63">
        <f>-4.56</f>
        <v>-4.56</v>
      </c>
      <c r="C40" s="63">
        <v>-2.62</v>
      </c>
      <c r="D40" s="52"/>
      <c r="E40" s="63">
        <f>-0.52</f>
        <v>-0.52</v>
      </c>
      <c r="F40" s="63">
        <v>2.8</v>
      </c>
      <c r="G40" s="52"/>
    </row>
    <row r="41" spans="1:7" ht="12.75">
      <c r="A41" s="64"/>
      <c r="B41" s="65"/>
      <c r="C41" s="66"/>
      <c r="D41" s="52"/>
      <c r="E41" s="65"/>
      <c r="F41" s="66"/>
      <c r="G41" s="66"/>
    </row>
    <row r="42" spans="1:7" ht="12.75">
      <c r="A42" s="22"/>
      <c r="B42" s="52"/>
      <c r="C42" s="53"/>
      <c r="D42" s="52"/>
      <c r="E42" s="53"/>
      <c r="F42" s="53"/>
      <c r="G42" s="53"/>
    </row>
    <row r="43" spans="1:7" ht="12.75">
      <c r="A43" s="96" t="s">
        <v>66</v>
      </c>
      <c r="B43" s="96"/>
      <c r="C43" s="96"/>
      <c r="D43" s="96"/>
      <c r="E43" s="96"/>
      <c r="F43" s="96"/>
      <c r="G43" s="53"/>
    </row>
    <row r="44" spans="1:7" ht="12.75">
      <c r="A44" s="96"/>
      <c r="B44" s="96"/>
      <c r="C44" s="96"/>
      <c r="D44" s="96"/>
      <c r="E44" s="96"/>
      <c r="F44" s="96"/>
      <c r="G44" s="53"/>
    </row>
    <row r="45" spans="1:7" ht="12.75">
      <c r="A45" s="23"/>
      <c r="B45" s="23"/>
      <c r="C45" s="23"/>
      <c r="D45" s="23"/>
      <c r="E45" s="23"/>
      <c r="F45" s="23"/>
      <c r="G45" s="53"/>
    </row>
    <row r="46" spans="1:7" ht="12.75">
      <c r="A46" s="22"/>
      <c r="B46" s="52"/>
      <c r="C46" s="53"/>
      <c r="D46" s="52"/>
      <c r="E46" s="53"/>
      <c r="F46" s="53"/>
      <c r="G46" s="53"/>
    </row>
    <row r="47" spans="1:7" ht="12.75">
      <c r="A47" s="1" t="s">
        <v>140</v>
      </c>
      <c r="B47" s="52"/>
      <c r="C47" s="53"/>
      <c r="D47" s="52"/>
      <c r="E47" s="53"/>
      <c r="F47" s="53"/>
      <c r="G47" s="53"/>
    </row>
    <row r="48" spans="1:7" ht="12.75">
      <c r="A48" s="1" t="s">
        <v>141</v>
      </c>
      <c r="B48" s="67"/>
      <c r="C48" s="68"/>
      <c r="D48" s="67"/>
      <c r="E48" s="68"/>
      <c r="F48" s="68"/>
      <c r="G48" s="68"/>
    </row>
    <row r="49" spans="1:7" ht="12.75">
      <c r="A49" s="29"/>
      <c r="B49" s="67"/>
      <c r="C49" s="68"/>
      <c r="D49" s="67"/>
      <c r="E49" s="68"/>
      <c r="F49" s="68"/>
      <c r="G49" s="68"/>
    </row>
    <row r="50" spans="1:7" ht="12.75">
      <c r="A50" s="29"/>
      <c r="B50" s="67"/>
      <c r="C50" s="68"/>
      <c r="D50" s="67"/>
      <c r="E50" s="68"/>
      <c r="F50" s="68"/>
      <c r="G50" s="68"/>
    </row>
    <row r="51" spans="1:7" ht="12.75">
      <c r="A51" s="29"/>
      <c r="B51" s="67"/>
      <c r="C51" s="67"/>
      <c r="D51" s="67"/>
      <c r="E51" s="68"/>
      <c r="F51" s="67"/>
      <c r="G51" s="67"/>
    </row>
    <row r="52" spans="1:7" ht="12.75">
      <c r="A52" s="29"/>
      <c r="B52" s="67"/>
      <c r="C52" s="67"/>
      <c r="D52" s="67"/>
      <c r="E52" s="68"/>
      <c r="F52" s="67"/>
      <c r="G52" s="67"/>
    </row>
    <row r="53" spans="1:7" ht="12.75">
      <c r="A53" s="29"/>
      <c r="B53" s="67"/>
      <c r="C53" s="67"/>
      <c r="D53" s="67"/>
      <c r="E53" s="68"/>
      <c r="F53" s="67"/>
      <c r="G53" s="67"/>
    </row>
    <row r="54" spans="1:7" ht="12.75">
      <c r="A54" s="29"/>
      <c r="B54" s="67"/>
      <c r="C54" s="67"/>
      <c r="D54" s="67"/>
      <c r="E54" s="68"/>
      <c r="F54" s="29"/>
      <c r="G54" s="29"/>
    </row>
    <row r="55" spans="1:7" ht="12.75">
      <c r="A55" s="29"/>
      <c r="B55" s="67"/>
      <c r="C55" s="67"/>
      <c r="D55" s="67"/>
      <c r="E55" s="68"/>
      <c r="F55" s="29"/>
      <c r="G55" s="29"/>
    </row>
    <row r="56" spans="1:7" ht="12.75">
      <c r="A56" s="29"/>
      <c r="B56" s="67"/>
      <c r="C56" s="67"/>
      <c r="D56" s="67"/>
      <c r="E56" s="68"/>
      <c r="F56" s="29"/>
      <c r="G56" s="29"/>
    </row>
  </sheetData>
  <mergeCells count="4">
    <mergeCell ref="A43:F44"/>
    <mergeCell ref="A3:F4"/>
    <mergeCell ref="B10:C10"/>
    <mergeCell ref="E10:F10"/>
  </mergeCells>
  <printOptions/>
  <pageMargins left="0.5" right="0" top="0.5" bottom="0" header="0.5" footer="0.5"/>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I49"/>
  <sheetViews>
    <sheetView view="pageBreakPreview" zoomScale="75" zoomScaleSheetLayoutView="75" workbookViewId="0" topLeftCell="A22">
      <selection activeCell="A33" sqref="A33"/>
    </sheetView>
  </sheetViews>
  <sheetFormatPr defaultColWidth="9.140625" defaultRowHeight="12.75"/>
  <cols>
    <col min="1" max="1" width="33.140625" style="22" customWidth="1"/>
    <col min="2" max="2" width="16.00390625" style="22" customWidth="1"/>
    <col min="3" max="3" width="13.00390625" style="22" customWidth="1"/>
    <col min="4" max="4" width="1.8515625" style="22" customWidth="1"/>
    <col min="5" max="5" width="13.7109375" style="22" customWidth="1"/>
    <col min="6" max="6" width="13.57421875" style="22" customWidth="1"/>
    <col min="7" max="16384" width="9.140625" style="22" customWidth="1"/>
  </cols>
  <sheetData>
    <row r="1" spans="1:9" ht="12.75">
      <c r="A1" s="1" t="s">
        <v>0</v>
      </c>
      <c r="B1" s="1"/>
      <c r="C1" s="1"/>
      <c r="D1" s="1"/>
      <c r="E1" s="1"/>
      <c r="F1" s="1"/>
      <c r="G1" s="1"/>
      <c r="H1" s="2"/>
      <c r="I1" s="1"/>
    </row>
    <row r="2" spans="1:9" ht="12.75">
      <c r="A2" s="1"/>
      <c r="B2" s="1"/>
      <c r="C2" s="1"/>
      <c r="D2" s="1"/>
      <c r="E2" s="1"/>
      <c r="F2" s="1"/>
      <c r="G2" s="1"/>
      <c r="H2" s="2"/>
      <c r="I2" s="1"/>
    </row>
    <row r="3" spans="1:9" ht="12.75" customHeight="1">
      <c r="A3" s="94" t="s">
        <v>96</v>
      </c>
      <c r="B3" s="98"/>
      <c r="C3" s="98"/>
      <c r="D3" s="98"/>
      <c r="E3" s="98"/>
      <c r="F3" s="98"/>
      <c r="G3" s="5"/>
      <c r="H3" s="5"/>
      <c r="I3" s="49"/>
    </row>
    <row r="4" spans="1:9" ht="12.75">
      <c r="A4" s="98"/>
      <c r="B4" s="98"/>
      <c r="C4" s="98"/>
      <c r="D4" s="98"/>
      <c r="E4" s="98"/>
      <c r="F4" s="98"/>
      <c r="G4" s="5"/>
      <c r="H4" s="5"/>
      <c r="I4" s="49"/>
    </row>
    <row r="5" spans="1:9" ht="12.75">
      <c r="A5" s="5"/>
      <c r="B5" s="5"/>
      <c r="C5" s="5"/>
      <c r="D5" s="5"/>
      <c r="E5" s="5"/>
      <c r="F5" s="5"/>
      <c r="G5" s="5"/>
      <c r="H5" s="5"/>
      <c r="I5" s="1"/>
    </row>
    <row r="6" spans="1:9" ht="12.75">
      <c r="A6" s="4" t="s">
        <v>95</v>
      </c>
      <c r="B6" s="6"/>
      <c r="C6" s="6"/>
      <c r="D6" s="6"/>
      <c r="E6" s="6"/>
      <c r="F6" s="6"/>
      <c r="G6" s="6"/>
      <c r="H6" s="6"/>
      <c r="I6" s="1"/>
    </row>
    <row r="7" spans="1:9" ht="12.75">
      <c r="A7" s="4"/>
      <c r="B7" s="6"/>
      <c r="C7" s="6"/>
      <c r="D7" s="6"/>
      <c r="E7" s="6"/>
      <c r="F7" s="6"/>
      <c r="G7" s="6"/>
      <c r="H7" s="6"/>
      <c r="I7" s="1"/>
    </row>
    <row r="8" spans="1:9" ht="12.75">
      <c r="A8" s="1" t="s">
        <v>67</v>
      </c>
      <c r="B8" s="7"/>
      <c r="C8" s="7"/>
      <c r="D8" s="1"/>
      <c r="E8" s="1"/>
      <c r="F8" s="1"/>
      <c r="G8" s="1"/>
      <c r="H8" s="2"/>
      <c r="I8" s="1"/>
    </row>
    <row r="9" spans="1:7" ht="12.75">
      <c r="A9" s="1"/>
      <c r="B9" s="1"/>
      <c r="C9" s="1"/>
      <c r="D9" s="1"/>
      <c r="E9" s="2"/>
      <c r="F9" s="1"/>
      <c r="G9" s="1"/>
    </row>
    <row r="10" spans="1:7" ht="12.75">
      <c r="A10" s="1"/>
      <c r="B10" s="99" t="s">
        <v>97</v>
      </c>
      <c r="C10" s="99"/>
      <c r="D10" s="11"/>
      <c r="E10" s="100" t="s">
        <v>98</v>
      </c>
      <c r="F10" s="100"/>
      <c r="G10" s="2"/>
    </row>
    <row r="11" spans="1:7" ht="12.75">
      <c r="A11" s="2"/>
      <c r="B11" s="11" t="s">
        <v>49</v>
      </c>
      <c r="C11" s="51" t="s">
        <v>59</v>
      </c>
      <c r="D11" s="11"/>
      <c r="E11" s="11" t="str">
        <f>+B11</f>
        <v>30.09.2002</v>
      </c>
      <c r="F11" s="11" t="str">
        <f>+C11</f>
        <v>30.09.2001</v>
      </c>
      <c r="G11" s="11"/>
    </row>
    <row r="12" spans="2:7" ht="12.75">
      <c r="B12" s="80" t="s">
        <v>3</v>
      </c>
      <c r="C12" s="81" t="str">
        <f>+B12</f>
        <v>RM'000</v>
      </c>
      <c r="E12" s="80" t="str">
        <f>+C12</f>
        <v>RM'000</v>
      </c>
      <c r="F12" s="80" t="str">
        <f>+E12</f>
        <v>RM'000</v>
      </c>
      <c r="G12" s="11"/>
    </row>
    <row r="13" spans="2:7" ht="12.75">
      <c r="B13" s="11"/>
      <c r="C13" s="51"/>
      <c r="E13" s="11"/>
      <c r="F13" s="11"/>
      <c r="G13" s="11"/>
    </row>
    <row r="14" spans="1:7" ht="12.75">
      <c r="A14" s="22" t="s">
        <v>68</v>
      </c>
      <c r="B14" s="57">
        <f>+E14-'[1]PL - By Fund 30.06.2002'!I12</f>
        <v>119791.32624000002</v>
      </c>
      <c r="C14" s="58">
        <f>F14-'[1]PL - Fund 30.06.2001'!I12</f>
        <v>96114.08044000002</v>
      </c>
      <c r="D14" s="52"/>
      <c r="E14" s="69">
        <f>'[1]PL - By Fund 30.09.2002'!I12</f>
        <v>312356.29507000005</v>
      </c>
      <c r="F14" s="58">
        <f>'[1]PL - By Fund 30.09.2001'!I12</f>
        <v>237996.23984</v>
      </c>
      <c r="G14" s="53"/>
    </row>
    <row r="15" spans="1:7" ht="12.75">
      <c r="A15" s="22" t="s">
        <v>69</v>
      </c>
      <c r="B15" s="55">
        <f>+E15-'[1]PL - By Fund 30.06.2002'!I13</f>
        <v>-34298.517680000004</v>
      </c>
      <c r="C15" s="56">
        <f>F15-'[1]PL - Fund 30.06.2001'!I13</f>
        <v>-17494.955510000003</v>
      </c>
      <c r="D15" s="57"/>
      <c r="E15" s="70">
        <f>'[1]PL - By Fund 30.09.2002'!I13</f>
        <v>-80576.63208000001</v>
      </c>
      <c r="F15" s="56">
        <f>'[1]PL - By Fund 30.09.2001'!I13</f>
        <v>-47395.5495</v>
      </c>
      <c r="G15" s="53"/>
    </row>
    <row r="16" spans="2:7" ht="12.75">
      <c r="B16" s="57"/>
      <c r="C16" s="58"/>
      <c r="D16" s="57"/>
      <c r="E16" s="57"/>
      <c r="F16" s="58"/>
      <c r="G16" s="53"/>
    </row>
    <row r="17" spans="1:7" ht="12.75">
      <c r="A17" s="22" t="s">
        <v>70</v>
      </c>
      <c r="B17" s="52">
        <f>+B14+B15-1</f>
        <v>85491.80856000002</v>
      </c>
      <c r="C17" s="52">
        <f>+C14+C15</f>
        <v>78619.12493000002</v>
      </c>
      <c r="D17" s="52"/>
      <c r="E17" s="52">
        <f>+E14+E15-1</f>
        <v>231778.66299000004</v>
      </c>
      <c r="F17" s="52">
        <f>+F14+F15-1</f>
        <v>190599.69034</v>
      </c>
      <c r="G17" s="53"/>
    </row>
    <row r="18" spans="1:7" ht="12.75">
      <c r="A18" s="54"/>
      <c r="B18" s="52"/>
      <c r="C18" s="53"/>
      <c r="D18" s="52"/>
      <c r="E18" s="52"/>
      <c r="F18" s="53"/>
      <c r="G18" s="53"/>
    </row>
    <row r="19" spans="1:7" ht="12.75">
      <c r="A19" s="22" t="s">
        <v>117</v>
      </c>
      <c r="B19" s="55">
        <f>E19-'[1]PL - By Fund 30.06.2002'!I17</f>
        <v>-4867.70595</v>
      </c>
      <c r="C19" s="56">
        <f>F19-'[1]PL - Fund 30.06.2001'!I17</f>
        <v>-14064.986250000002</v>
      </c>
      <c r="D19" s="52"/>
      <c r="E19" s="55">
        <f>'[1]PL - By Fund 30.09.2002'!I17</f>
        <v>-4242.47992</v>
      </c>
      <c r="F19" s="56">
        <f>'[1]PL - By Fund 30.09.2001'!I17</f>
        <v>-15190.562770000002</v>
      </c>
      <c r="G19" s="53"/>
    </row>
    <row r="20" spans="2:7" ht="12.75">
      <c r="B20" s="57"/>
      <c r="C20" s="58"/>
      <c r="D20" s="52"/>
      <c r="E20" s="57"/>
      <c r="F20" s="58"/>
      <c r="G20" s="53"/>
    </row>
    <row r="21" spans="1:7" ht="12.75">
      <c r="A21" s="22" t="s">
        <v>71</v>
      </c>
      <c r="B21" s="52">
        <f>+B17+B19</f>
        <v>80624.10261000002</v>
      </c>
      <c r="C21" s="52">
        <f>+C17+C19</f>
        <v>64554.13868000002</v>
      </c>
      <c r="D21" s="52"/>
      <c r="E21" s="52">
        <f>+E17+E19+1</f>
        <v>227537.18307000003</v>
      </c>
      <c r="F21" s="52">
        <f>+F17+F19</f>
        <v>175409.12757</v>
      </c>
      <c r="G21" s="53"/>
    </row>
    <row r="22" spans="2:7" ht="12.75">
      <c r="B22" s="52"/>
      <c r="C22" s="53"/>
      <c r="D22" s="52"/>
      <c r="E22" s="52"/>
      <c r="F22" s="53"/>
      <c r="G22" s="53"/>
    </row>
    <row r="23" spans="1:7" ht="12.75">
      <c r="A23" s="49" t="s">
        <v>72</v>
      </c>
      <c r="B23" s="52">
        <f>E23-'[1]PL - By Fund 30.06.2002'!I22</f>
        <v>-49416.22632000003</v>
      </c>
      <c r="C23" s="53">
        <f>F23-'[1]PL - Fund 30.06.2001'!I22</f>
        <v>-46277.850087000006</v>
      </c>
      <c r="D23" s="52"/>
      <c r="E23" s="52">
        <f>'[1]PL - By Fund 30.09.2002'!I22</f>
        <v>-152746.22408</v>
      </c>
      <c r="F23" s="53">
        <f>'[1]PL - By Fund 30.09.2001'!I22</f>
        <v>-106129.28867000001</v>
      </c>
      <c r="G23" s="53"/>
    </row>
    <row r="24" spans="1:7" ht="12.75">
      <c r="A24" s="22" t="s">
        <v>73</v>
      </c>
      <c r="B24" s="52">
        <f>E24-'[1]PL - By Fund 30.06.2002'!I23</f>
        <v>-9426.037919999999</v>
      </c>
      <c r="C24" s="58">
        <f>F24-'[1]PL - Fund 30.06.2001'!I23</f>
        <v>-7405.2691799999975</v>
      </c>
      <c r="D24" s="52"/>
      <c r="E24" s="52">
        <f>'[1]PL - By Fund 30.09.2002'!I23</f>
        <v>-23545.83972</v>
      </c>
      <c r="F24" s="58">
        <f>'[1]PL - By Fund 30.09.2001'!I23</f>
        <v>-18240.69045</v>
      </c>
      <c r="G24" s="53"/>
    </row>
    <row r="25" spans="2:7" ht="12.75">
      <c r="B25" s="87"/>
      <c r="C25" s="87"/>
      <c r="D25" s="57"/>
      <c r="E25" s="55"/>
      <c r="F25" s="56"/>
      <c r="G25" s="53"/>
    </row>
    <row r="26" spans="1:7" ht="12.75">
      <c r="A26" s="22" t="s">
        <v>109</v>
      </c>
      <c r="B26" s="57">
        <f>SUM(B21:B24)</f>
        <v>21781.838369999987</v>
      </c>
      <c r="C26" s="57">
        <f>SUM(C21:C24)</f>
        <v>10871.019413000015</v>
      </c>
      <c r="D26" s="57"/>
      <c r="E26" s="57">
        <f>SUM(E21:E24)</f>
        <v>51245.11927000001</v>
      </c>
      <c r="F26" s="57">
        <f>SUM(F21:F24)</f>
        <v>51039.14845000001</v>
      </c>
      <c r="G26" s="53"/>
    </row>
    <row r="27" spans="1:7" ht="12.75">
      <c r="A27" s="54" t="s">
        <v>74</v>
      </c>
      <c r="B27" s="57"/>
      <c r="C27" s="58"/>
      <c r="D27" s="57"/>
      <c r="E27" s="57"/>
      <c r="F27" s="58"/>
      <c r="G27" s="53"/>
    </row>
    <row r="28" spans="2:7" ht="12.75">
      <c r="B28" s="57"/>
      <c r="C28" s="58"/>
      <c r="D28" s="57"/>
      <c r="E28" s="57"/>
      <c r="F28" s="58"/>
      <c r="G28" s="53"/>
    </row>
    <row r="29" spans="1:7" ht="12.75">
      <c r="A29" s="22" t="s">
        <v>75</v>
      </c>
      <c r="B29" s="55">
        <f>-16748+1</f>
        <v>-16747</v>
      </c>
      <c r="C29" s="56">
        <f>-16853+1</f>
        <v>-16852</v>
      </c>
      <c r="D29" s="57"/>
      <c r="E29" s="55">
        <f>'[1]PL - By Fund 30.09.2002'!I27-66</f>
        <v>-53243.413689999994</v>
      </c>
      <c r="F29" s="56">
        <f>'[1]PL - By Fund 30.09.2001'!I27+1-197</f>
        <v>-48027.81846</v>
      </c>
      <c r="G29" s="53"/>
    </row>
    <row r="30" spans="2:7" ht="12.75">
      <c r="B30" s="57"/>
      <c r="C30" s="58"/>
      <c r="D30" s="57"/>
      <c r="E30" s="57"/>
      <c r="F30" s="58"/>
      <c r="G30" s="53"/>
    </row>
    <row r="31" spans="1:7" ht="12.75">
      <c r="A31" s="22" t="s">
        <v>76</v>
      </c>
      <c r="B31" s="58">
        <f>+B26+B29</f>
        <v>5034.838369999987</v>
      </c>
      <c r="C31" s="58">
        <f>+C26+C29</f>
        <v>-5980.9805869999855</v>
      </c>
      <c r="D31" s="57"/>
      <c r="E31" s="58">
        <f>+E26+E29</f>
        <v>-1998.2944199999838</v>
      </c>
      <c r="F31" s="58">
        <f>+F26+F29</f>
        <v>3011.3299900000056</v>
      </c>
      <c r="G31" s="53"/>
    </row>
    <row r="32" spans="2:7" ht="12.75">
      <c r="B32" s="58"/>
      <c r="C32" s="58"/>
      <c r="D32" s="57"/>
      <c r="E32" s="58"/>
      <c r="F32" s="58"/>
      <c r="G32" s="53"/>
    </row>
    <row r="33" spans="1:7" ht="12.75">
      <c r="A33" s="22" t="s">
        <v>77</v>
      </c>
      <c r="B33" s="57">
        <f>E33-'[1]PL - By Fund 30.06.2002'!I31</f>
        <v>4616.619680000002</v>
      </c>
      <c r="C33" s="57">
        <f>F33-'[1]PL - Fund 30.06.2001'!I31</f>
        <v>3637.6219999999994</v>
      </c>
      <c r="D33" s="57"/>
      <c r="E33" s="57">
        <f>'[1]PL - By Fund 30.09.2002'!I31</f>
        <v>11922.655480000001</v>
      </c>
      <c r="F33" s="57">
        <f>'[1]PL - By Fund 30.09.2001'!I31</f>
        <v>11185.50031</v>
      </c>
      <c r="G33" s="52"/>
    </row>
    <row r="34" spans="1:7" ht="12.75">
      <c r="A34" s="60" t="s">
        <v>78</v>
      </c>
      <c r="B34" s="57">
        <f>E34-'[1]PL - By Fund 30.06.2002'!I32</f>
        <v>739.6731300000001</v>
      </c>
      <c r="C34" s="57">
        <f>F34-'[1]PL - Fund 30.06.2001'!I32</f>
        <v>-1376.6178300000001</v>
      </c>
      <c r="D34" s="57"/>
      <c r="E34" s="57">
        <f>'[1]PL - By Fund 30.09.2002'!I32</f>
        <v>-695.83287</v>
      </c>
      <c r="F34" s="57">
        <f>'[1]PL - By Fund 30.09.2001'!I32</f>
        <v>-4412.97094</v>
      </c>
      <c r="G34" s="52"/>
    </row>
    <row r="35" spans="1:7" ht="12.75">
      <c r="A35" s="60" t="s">
        <v>145</v>
      </c>
      <c r="B35" s="57">
        <f>E35-'[1]PL - By Fund 30.06.2002'!I33</f>
        <v>-14043.668570000002</v>
      </c>
      <c r="C35" s="57">
        <f>F35-'[1]PL - Fund 30.06.2001'!I33</f>
        <v>1076.3763699999995</v>
      </c>
      <c r="D35" s="57"/>
      <c r="E35" s="57">
        <f>'[1]PL - By Fund 30.09.2002'!I33</f>
        <v>-3229.287170000001</v>
      </c>
      <c r="F35" s="57">
        <f>'[1]PL - By Fund 30.09.2001'!I33</f>
        <v>-2618.9436100000007</v>
      </c>
      <c r="G35" s="52"/>
    </row>
    <row r="36" spans="1:7" ht="12.75">
      <c r="A36" s="62"/>
      <c r="B36" s="55"/>
      <c r="C36" s="55"/>
      <c r="D36" s="57"/>
      <c r="E36" s="55"/>
      <c r="F36" s="55"/>
      <c r="G36" s="52"/>
    </row>
    <row r="37" spans="1:7" ht="12.75">
      <c r="A37" s="22" t="s">
        <v>118</v>
      </c>
      <c r="B37" s="57"/>
      <c r="C37" s="57"/>
      <c r="D37" s="57"/>
      <c r="E37" s="57"/>
      <c r="F37" s="57"/>
      <c r="G37" s="52"/>
    </row>
    <row r="38" spans="1:7" ht="13.5" thickBot="1">
      <c r="A38" s="71" t="s">
        <v>80</v>
      </c>
      <c r="B38" s="83">
        <f>+B31+B33+B34+B35+1</f>
        <v>-3651.5373900000122</v>
      </c>
      <c r="C38" s="83">
        <f>+C31+C33+C34+C35</f>
        <v>-2643.6000469999867</v>
      </c>
      <c r="D38" s="57"/>
      <c r="E38" s="83">
        <f>+E31+E33+E34+E35+1</f>
        <v>6000.241020000016</v>
      </c>
      <c r="F38" s="83">
        <f>+F31+F33+F34+F35</f>
        <v>7164.915750000006</v>
      </c>
      <c r="G38" s="66"/>
    </row>
    <row r="39" spans="2:6" ht="12.75">
      <c r="B39" s="72"/>
      <c r="C39" s="72"/>
      <c r="D39" s="72"/>
      <c r="E39" s="72"/>
      <c r="F39" s="72"/>
    </row>
    <row r="40" spans="2:6" ht="12.75">
      <c r="B40" s="72"/>
      <c r="C40" s="72"/>
      <c r="D40" s="72"/>
      <c r="E40" s="72"/>
      <c r="F40" s="72"/>
    </row>
    <row r="41" spans="1:6" ht="12.75">
      <c r="A41" s="1" t="s">
        <v>135</v>
      </c>
      <c r="B41" s="72"/>
      <c r="C41" s="72"/>
      <c r="D41" s="72"/>
      <c r="E41" s="72"/>
      <c r="F41" s="72"/>
    </row>
    <row r="42" spans="1:6" ht="12.75">
      <c r="A42" s="1" t="s">
        <v>134</v>
      </c>
      <c r="B42" s="72"/>
      <c r="C42" s="72"/>
      <c r="D42" s="72"/>
      <c r="E42" s="72"/>
      <c r="F42" s="72"/>
    </row>
    <row r="43" spans="2:6" ht="12.75">
      <c r="B43" s="72"/>
      <c r="C43" s="72"/>
      <c r="D43" s="72"/>
      <c r="E43" s="72"/>
      <c r="F43" s="72"/>
    </row>
    <row r="44" spans="2:6" ht="12.75">
      <c r="B44" s="72"/>
      <c r="C44" s="72"/>
      <c r="D44" s="72"/>
      <c r="E44" s="72"/>
      <c r="F44" s="72"/>
    </row>
    <row r="45" spans="2:6" ht="12.75">
      <c r="B45" s="72"/>
      <c r="C45" s="72"/>
      <c r="D45" s="72"/>
      <c r="E45" s="72"/>
      <c r="F45" s="72"/>
    </row>
    <row r="46" spans="2:6" ht="12.75">
      <c r="B46" s="72"/>
      <c r="C46" s="72"/>
      <c r="D46" s="72"/>
      <c r="E46" s="72"/>
      <c r="F46" s="72"/>
    </row>
    <row r="47" spans="2:6" ht="12.75">
      <c r="B47" s="72"/>
      <c r="C47" s="72"/>
      <c r="D47" s="72"/>
      <c r="E47" s="72"/>
      <c r="F47" s="72"/>
    </row>
    <row r="48" spans="2:6" ht="12.75">
      <c r="B48" s="72"/>
      <c r="C48" s="72"/>
      <c r="D48" s="72"/>
      <c r="E48" s="72"/>
      <c r="F48" s="72"/>
    </row>
    <row r="49" spans="2:6" ht="12.75">
      <c r="B49" s="72"/>
      <c r="C49" s="72"/>
      <c r="D49" s="72"/>
      <c r="E49" s="72"/>
      <c r="F49" s="72"/>
    </row>
  </sheetData>
  <mergeCells count="3">
    <mergeCell ref="A3:F4"/>
    <mergeCell ref="B10:C10"/>
    <mergeCell ref="E10:F10"/>
  </mergeCells>
  <printOptions/>
  <pageMargins left="0.5" right="0" top="1" bottom="0" header="0.5" footer="0.5"/>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I52"/>
  <sheetViews>
    <sheetView view="pageBreakPreview" zoomScale="75" zoomScaleSheetLayoutView="75" workbookViewId="0" topLeftCell="A23">
      <selection activeCell="A33" sqref="A33"/>
    </sheetView>
  </sheetViews>
  <sheetFormatPr defaultColWidth="9.140625" defaultRowHeight="12.75"/>
  <cols>
    <col min="1" max="1" width="36.7109375" style="22" customWidth="1"/>
    <col min="2" max="2" width="13.7109375" style="22" customWidth="1"/>
    <col min="3" max="3" width="13.8515625" style="22" customWidth="1"/>
    <col min="4" max="4" width="1.7109375" style="22" customWidth="1"/>
    <col min="5" max="5" width="12.57421875" style="22" customWidth="1"/>
    <col min="6" max="6" width="12.140625" style="22" customWidth="1"/>
    <col min="7" max="7" width="9.28125" style="22" customWidth="1"/>
    <col min="8" max="8" width="10.28125" style="22" customWidth="1"/>
    <col min="9" max="9" width="12.7109375" style="22" customWidth="1"/>
    <col min="10" max="10" width="14.421875" style="22" customWidth="1"/>
    <col min="11" max="16384" width="9.140625" style="22" customWidth="1"/>
  </cols>
  <sheetData>
    <row r="1" spans="1:9" ht="12.75">
      <c r="A1" s="1" t="s">
        <v>0</v>
      </c>
      <c r="B1" s="1"/>
      <c r="C1" s="1"/>
      <c r="D1" s="1"/>
      <c r="E1" s="1"/>
      <c r="F1" s="1"/>
      <c r="G1" s="1"/>
      <c r="H1" s="2"/>
      <c r="I1" s="1"/>
    </row>
    <row r="2" spans="1:9" ht="12.75">
      <c r="A2" s="1"/>
      <c r="B2" s="1"/>
      <c r="C2" s="1"/>
      <c r="D2" s="1"/>
      <c r="E2" s="1"/>
      <c r="F2" s="1"/>
      <c r="G2" s="1"/>
      <c r="H2" s="2"/>
      <c r="I2" s="1"/>
    </row>
    <row r="3" spans="1:9" ht="12.75" customHeight="1">
      <c r="A3" s="94" t="s">
        <v>96</v>
      </c>
      <c r="B3" s="98"/>
      <c r="C3" s="98"/>
      <c r="D3" s="98"/>
      <c r="E3" s="98"/>
      <c r="F3" s="98"/>
      <c r="G3" s="5"/>
      <c r="H3" s="5"/>
      <c r="I3" s="49"/>
    </row>
    <row r="4" spans="1:9" ht="12.75">
      <c r="A4" s="98"/>
      <c r="B4" s="98"/>
      <c r="C4" s="98"/>
      <c r="D4" s="98"/>
      <c r="E4" s="98"/>
      <c r="F4" s="98"/>
      <c r="G4" s="5"/>
      <c r="H4" s="5"/>
      <c r="I4" s="49"/>
    </row>
    <row r="5" spans="1:9" ht="12.75">
      <c r="A5" s="5"/>
      <c r="B5" s="5"/>
      <c r="C5" s="5"/>
      <c r="D5" s="5"/>
      <c r="E5" s="5"/>
      <c r="F5" s="5"/>
      <c r="G5" s="5"/>
      <c r="H5" s="5"/>
      <c r="I5" s="1"/>
    </row>
    <row r="6" spans="1:9" ht="12.75">
      <c r="A6" s="84" t="s">
        <v>95</v>
      </c>
      <c r="B6" s="5"/>
      <c r="C6" s="5"/>
      <c r="D6" s="5"/>
      <c r="E6" s="5"/>
      <c r="F6" s="5"/>
      <c r="G6" s="5"/>
      <c r="H6" s="5"/>
      <c r="I6" s="1"/>
    </row>
    <row r="7" spans="1:9" ht="12.75">
      <c r="A7" s="6"/>
      <c r="B7" s="6"/>
      <c r="C7" s="6"/>
      <c r="D7" s="6"/>
      <c r="E7" s="6"/>
      <c r="F7" s="6"/>
      <c r="G7" s="6"/>
      <c r="H7" s="6"/>
      <c r="I7" s="1"/>
    </row>
    <row r="8" spans="1:9" ht="12.75">
      <c r="A8" s="1" t="s">
        <v>81</v>
      </c>
      <c r="B8" s="7"/>
      <c r="C8" s="7"/>
      <c r="D8" s="1"/>
      <c r="E8" s="1"/>
      <c r="F8" s="1"/>
      <c r="G8" s="1"/>
      <c r="H8" s="2"/>
      <c r="I8" s="1"/>
    </row>
    <row r="9" spans="1:7" ht="12.75">
      <c r="A9" s="1"/>
      <c r="B9" s="1"/>
      <c r="C9" s="1"/>
      <c r="D9" s="1"/>
      <c r="E9" s="2"/>
      <c r="F9" s="1"/>
      <c r="G9" s="1"/>
    </row>
    <row r="10" spans="1:7" ht="12.75">
      <c r="A10" s="1"/>
      <c r="B10" s="99" t="s">
        <v>97</v>
      </c>
      <c r="C10" s="99"/>
      <c r="D10" s="11"/>
      <c r="E10" s="100" t="s">
        <v>98</v>
      </c>
      <c r="F10" s="100"/>
      <c r="G10" s="2"/>
    </row>
    <row r="11" spans="1:7" ht="12.75">
      <c r="A11" s="2"/>
      <c r="B11" s="11" t="s">
        <v>49</v>
      </c>
      <c r="C11" s="51" t="s">
        <v>59</v>
      </c>
      <c r="D11" s="11"/>
      <c r="E11" s="11" t="str">
        <f>+B11</f>
        <v>30.09.2002</v>
      </c>
      <c r="F11" s="11" t="str">
        <f>+C11</f>
        <v>30.09.2001</v>
      </c>
      <c r="G11" s="11"/>
    </row>
    <row r="12" spans="2:7" ht="12.75">
      <c r="B12" s="80" t="s">
        <v>3</v>
      </c>
      <c r="C12" s="81" t="str">
        <f>+B12</f>
        <v>RM'000</v>
      </c>
      <c r="E12" s="80" t="str">
        <f>+C12</f>
        <v>RM'000</v>
      </c>
      <c r="F12" s="80" t="str">
        <f>+E12</f>
        <v>RM'000</v>
      </c>
      <c r="G12" s="11"/>
    </row>
    <row r="13" spans="2:7" ht="12.75">
      <c r="B13" s="11"/>
      <c r="C13" s="51"/>
      <c r="E13" s="11"/>
      <c r="F13" s="11"/>
      <c r="G13" s="11"/>
    </row>
    <row r="14" spans="1:7" ht="12.75">
      <c r="A14" s="22" t="s">
        <v>68</v>
      </c>
      <c r="B14" s="58">
        <f>E14-'[1]PL - By Fund 30.06.2002'!T12</f>
        <v>192121.57665000012</v>
      </c>
      <c r="C14" s="58">
        <f>F14-'[1]PL - Fund 30.06.2001'!T12</f>
        <v>148900.64023000002</v>
      </c>
      <c r="D14" s="52"/>
      <c r="E14" s="57">
        <f>'[1]PL - By Fund 30.09.2002'!T12</f>
        <v>528668.2884300001</v>
      </c>
      <c r="F14" s="58">
        <f>'[1]PL - By Fund 30.09.2001'!T12</f>
        <v>1435598.08672</v>
      </c>
      <c r="G14" s="53"/>
    </row>
    <row r="15" spans="1:7" ht="12.75">
      <c r="A15" s="22" t="s">
        <v>69</v>
      </c>
      <c r="B15" s="56">
        <f>E15-'[1]PL - By Fund 30.06.2002'!T13</f>
        <v>-15853.70403</v>
      </c>
      <c r="C15" s="56">
        <f>F15-'[1]PL - Fund 30.06.2001'!T13</f>
        <v>-17022.532109999993</v>
      </c>
      <c r="D15" s="57"/>
      <c r="E15" s="55">
        <f>'[1]PL - By Fund 30.09.2002'!T13</f>
        <v>-37441.26332</v>
      </c>
      <c r="F15" s="56">
        <f>'[1]PL - By Fund 30.09.2001'!T13</f>
        <v>-47310.998799999994</v>
      </c>
      <c r="G15" s="53"/>
    </row>
    <row r="16" spans="2:7" ht="12.75">
      <c r="B16" s="58"/>
      <c r="C16" s="58"/>
      <c r="D16" s="57"/>
      <c r="E16" s="57"/>
      <c r="F16" s="58"/>
      <c r="G16" s="53"/>
    </row>
    <row r="17" spans="1:7" ht="12.75">
      <c r="A17" s="22" t="s">
        <v>70</v>
      </c>
      <c r="B17" s="52">
        <f>SUM(B14:B15)</f>
        <v>176267.87262000013</v>
      </c>
      <c r="C17" s="52">
        <f>SUM(C14:C15)</f>
        <v>131878.10812000002</v>
      </c>
      <c r="D17" s="52"/>
      <c r="E17" s="52">
        <f>SUM(E14:E15)</f>
        <v>491227.02511000005</v>
      </c>
      <c r="F17" s="52">
        <f>SUM(F14:F15)</f>
        <v>1388287.08792</v>
      </c>
      <c r="G17" s="53"/>
    </row>
    <row r="18" spans="1:7" ht="12.75">
      <c r="A18" s="54"/>
      <c r="B18" s="53"/>
      <c r="C18" s="53"/>
      <c r="D18" s="52"/>
      <c r="E18" s="52"/>
      <c r="F18" s="53"/>
      <c r="G18" s="53"/>
    </row>
    <row r="19" spans="1:7" ht="12.75">
      <c r="A19" s="22" t="s">
        <v>82</v>
      </c>
      <c r="B19" s="53">
        <f>E19-'[1]PL - By Fund 30.06.2002'!T25</f>
        <v>-84815.06274</v>
      </c>
      <c r="C19" s="53">
        <f>F19-'[1]PL - Fund 30.06.2001'!T25</f>
        <v>-39002.10437</v>
      </c>
      <c r="D19" s="52"/>
      <c r="E19" s="57">
        <f>'[1]PL - By Fund 30.09.2002'!T25</f>
        <v>-240239.76215</v>
      </c>
      <c r="F19" s="53">
        <f>'[1]PL - By Fund 30.09.2001'!T25</f>
        <v>-109101.30958999999</v>
      </c>
      <c r="G19" s="53"/>
    </row>
    <row r="20" spans="1:7" ht="12.75">
      <c r="A20" s="22" t="s">
        <v>83</v>
      </c>
      <c r="B20" s="53">
        <f>E20-'[1]PL - By Fund 30.06.2002'!T26</f>
        <v>-26560.91719</v>
      </c>
      <c r="C20" s="53">
        <f>F20-'[1]PL - Fund 30.06.2001'!T26</f>
        <v>-24407.987600000008</v>
      </c>
      <c r="D20" s="52"/>
      <c r="E20" s="57">
        <f>'[1]PL - By Fund 30.09.2002'!T26</f>
        <v>-76089.18694</v>
      </c>
      <c r="F20" s="58">
        <f>'[1]PL - By Fund 30.09.2001'!T26</f>
        <v>-100121.16693</v>
      </c>
      <c r="G20" s="53"/>
    </row>
    <row r="21" spans="1:7" ht="12.75">
      <c r="A21" s="22" t="s">
        <v>75</v>
      </c>
      <c r="B21" s="56">
        <f>E21-'[1]PL - By Fund 30.06.2002'!T27+1</f>
        <v>-24904.263549999996</v>
      </c>
      <c r="C21" s="56">
        <f>F21-'[1]PL - Fund 30.06.2001'!T27-1</f>
        <v>-21763.30261</v>
      </c>
      <c r="D21" s="57"/>
      <c r="E21" s="55">
        <f>'[1]PL - By Fund 30.09.2002'!T27</f>
        <v>-66809.00824</v>
      </c>
      <c r="F21" s="56">
        <f>'[1]PL - By Fund 30.09.2001'!T27</f>
        <v>-61074.72193</v>
      </c>
      <c r="G21" s="53"/>
    </row>
    <row r="22" spans="2:7" ht="12.75">
      <c r="B22" s="58"/>
      <c r="C22" s="58"/>
      <c r="D22" s="52"/>
      <c r="E22" s="57"/>
      <c r="F22" s="58"/>
      <c r="G22" s="53"/>
    </row>
    <row r="23" spans="2:7" ht="12.75">
      <c r="B23" s="58">
        <f>SUM(B17:B21)</f>
        <v>39987.629140000136</v>
      </c>
      <c r="C23" s="58">
        <f>SUM(C17:C21)</f>
        <v>46704.71354000001</v>
      </c>
      <c r="D23" s="57"/>
      <c r="E23" s="58">
        <f>SUM(E17:E21)</f>
        <v>108089.06778000004</v>
      </c>
      <c r="F23" s="58">
        <f>SUM(F17:F21)</f>
        <v>1117989.88947</v>
      </c>
      <c r="G23" s="53"/>
    </row>
    <row r="24" spans="2:7" ht="12.75">
      <c r="B24" s="58"/>
      <c r="C24" s="58"/>
      <c r="D24" s="57"/>
      <c r="E24" s="58"/>
      <c r="F24" s="58"/>
      <c r="G24" s="53"/>
    </row>
    <row r="25" spans="1:7" ht="12.75">
      <c r="A25" s="22" t="s">
        <v>77</v>
      </c>
      <c r="B25" s="57">
        <f>E25-'[1]PL - By Fund 30.06.2002'!T32-1</f>
        <v>47508.27989000002</v>
      </c>
      <c r="C25" s="57">
        <f>F25-'[1]PL - Fund 30.06.2001'!T32</f>
        <v>32690.35729</v>
      </c>
      <c r="D25" s="57"/>
      <c r="E25" s="57">
        <f>'[1]PL - By Fund 30.09.2002'!T32</f>
        <v>121762.15669</v>
      </c>
      <c r="F25" s="57">
        <f>'[1]PL - By Fund 30.09.2001'!T32-1</f>
        <v>91689.50859</v>
      </c>
      <c r="G25" s="52"/>
    </row>
    <row r="26" spans="1:7" ht="12.75">
      <c r="A26" s="60" t="s">
        <v>79</v>
      </c>
      <c r="B26" s="57">
        <f>E26-'[1]PL - By Fund 30.06.2002'!T33</f>
        <v>-75952.37797000002</v>
      </c>
      <c r="C26" s="57">
        <f>F26-'[1]PL - Fund 30.06.2001'!T33</f>
        <v>-2961.205439999987</v>
      </c>
      <c r="D26" s="57"/>
      <c r="E26" s="57">
        <f>'[1]PL - By Fund 30.09.2002'!T33</f>
        <v>-56525.373360000005</v>
      </c>
      <c r="F26" s="57">
        <f>'[1]PL - By Fund 30.09.2001'!T33</f>
        <v>-32692.45934999999</v>
      </c>
      <c r="G26" s="52"/>
    </row>
    <row r="27" spans="1:7" ht="12.75">
      <c r="A27" s="60"/>
      <c r="B27" s="55"/>
      <c r="C27" s="55"/>
      <c r="D27" s="57"/>
      <c r="E27" s="55"/>
      <c r="F27" s="55"/>
      <c r="G27" s="52"/>
    </row>
    <row r="28" spans="1:7" ht="12.75">
      <c r="A28" s="60" t="s">
        <v>119</v>
      </c>
      <c r="B28" s="57">
        <f>SUM(B23:B27)</f>
        <v>11543.53106000014</v>
      </c>
      <c r="C28" s="57">
        <f>SUM(C23:C27)</f>
        <v>76433.86539000002</v>
      </c>
      <c r="D28" s="57"/>
      <c r="E28" s="57">
        <f>SUM(E23:E27)</f>
        <v>173325.85111000005</v>
      </c>
      <c r="F28" s="57">
        <f>SUM(F23:F27)+1</f>
        <v>1176987.9387100001</v>
      </c>
      <c r="G28" s="52"/>
    </row>
    <row r="29" spans="1:7" ht="12.75">
      <c r="A29" s="60"/>
      <c r="B29" s="57"/>
      <c r="C29" s="57"/>
      <c r="D29" s="57"/>
      <c r="E29" s="57"/>
      <c r="F29" s="57"/>
      <c r="G29" s="52"/>
    </row>
    <row r="30" spans="1:7" ht="12.75">
      <c r="A30" s="22" t="s">
        <v>63</v>
      </c>
      <c r="B30" s="55">
        <f>E30-'[1]PL - By Fund 30.06.2002'!T34</f>
        <v>-3571.380879999999</v>
      </c>
      <c r="C30" s="55">
        <f>F30-'[1]PL - Fund 30.06.2001'!T34</f>
        <v>-2705.03079</v>
      </c>
      <c r="D30" s="57"/>
      <c r="E30" s="55">
        <f>'[1]PL - By Fund 30.09.2002'!T34</f>
        <v>-10359.26854</v>
      </c>
      <c r="F30" s="55">
        <f>'[1]PL - By Fund 30.09.2001'!T34</f>
        <v>-5996.99972</v>
      </c>
      <c r="G30" s="52"/>
    </row>
    <row r="31" spans="1:8" ht="12.75">
      <c r="A31" s="62"/>
      <c r="B31" s="57"/>
      <c r="C31" s="57"/>
      <c r="D31" s="57"/>
      <c r="E31" s="57"/>
      <c r="F31" s="57"/>
      <c r="G31" s="52"/>
      <c r="H31" s="73"/>
    </row>
    <row r="32" spans="1:7" ht="12.75">
      <c r="A32" s="22" t="s">
        <v>84</v>
      </c>
      <c r="B32" s="57">
        <f>SUM(B28:B30)+1</f>
        <v>7973.150180000141</v>
      </c>
      <c r="C32" s="57">
        <f>SUM(C28:C30)</f>
        <v>73728.83460000002</v>
      </c>
      <c r="D32" s="57"/>
      <c r="E32" s="57">
        <f>SUM(E28:E30)</f>
        <v>162966.58257000006</v>
      </c>
      <c r="F32" s="57">
        <f>SUM(F28:F30)</f>
        <v>1170990.9389900002</v>
      </c>
      <c r="G32" s="52"/>
    </row>
    <row r="33" spans="2:6" ht="12.75">
      <c r="B33" s="72"/>
      <c r="C33" s="72"/>
      <c r="D33" s="72"/>
      <c r="E33" s="57"/>
      <c r="F33" s="72"/>
    </row>
    <row r="34" spans="1:6" ht="12.75">
      <c r="A34" s="22" t="s">
        <v>85</v>
      </c>
      <c r="B34" s="92">
        <v>3148970</v>
      </c>
      <c r="C34" s="55">
        <f>2761014+1</f>
        <v>2761015</v>
      </c>
      <c r="D34" s="72"/>
      <c r="E34" s="55">
        <f>2993976</f>
        <v>2993976</v>
      </c>
      <c r="F34" s="55">
        <v>1663753</v>
      </c>
    </row>
    <row r="35" spans="2:6" ht="12.75">
      <c r="B35" s="72"/>
      <c r="C35" s="72"/>
      <c r="D35" s="72"/>
      <c r="E35" s="57"/>
      <c r="F35" s="72"/>
    </row>
    <row r="36" spans="1:6" ht="12.75">
      <c r="A36" s="22" t="s">
        <v>86</v>
      </c>
      <c r="B36" s="57">
        <f>+B32+B34</f>
        <v>3156943.1501800003</v>
      </c>
      <c r="C36" s="57">
        <f>+C32+C34</f>
        <v>2834743.8346</v>
      </c>
      <c r="D36" s="72"/>
      <c r="E36" s="57">
        <f>+E32+E34</f>
        <v>3156942.58257</v>
      </c>
      <c r="F36" s="57">
        <f>+F32+F34</f>
        <v>2834743.93899</v>
      </c>
    </row>
    <row r="37" spans="2:9" ht="12.75">
      <c r="B37" s="72"/>
      <c r="C37" s="72"/>
      <c r="D37" s="72"/>
      <c r="E37" s="57"/>
      <c r="F37" s="72"/>
      <c r="I37" s="74"/>
    </row>
    <row r="38" spans="1:6" ht="12.75">
      <c r="A38" s="22" t="s">
        <v>118</v>
      </c>
      <c r="B38" s="85">
        <v>0</v>
      </c>
      <c r="C38" s="85">
        <v>0</v>
      </c>
      <c r="D38" s="72"/>
      <c r="E38" s="57">
        <v>0</v>
      </c>
      <c r="F38" s="85">
        <v>0</v>
      </c>
    </row>
    <row r="39" spans="1:6" ht="12.75">
      <c r="A39" s="54" t="s">
        <v>142</v>
      </c>
      <c r="B39" s="72"/>
      <c r="C39" s="72"/>
      <c r="D39" s="72"/>
      <c r="E39" s="57"/>
      <c r="F39" s="72"/>
    </row>
    <row r="40" spans="2:6" ht="12.75">
      <c r="B40" s="72"/>
      <c r="C40" s="72"/>
      <c r="D40" s="72"/>
      <c r="E40" s="57"/>
      <c r="F40" s="72"/>
    </row>
    <row r="41" spans="1:6" ht="13.5" thickBot="1">
      <c r="A41" s="22" t="s">
        <v>87</v>
      </c>
      <c r="B41" s="59">
        <f>+B36+B39</f>
        <v>3156943.1501800003</v>
      </c>
      <c r="C41" s="59">
        <f>+C36+C39</f>
        <v>2834743.8346</v>
      </c>
      <c r="D41" s="72"/>
      <c r="E41" s="59">
        <f>+E36+E39</f>
        <v>3156942.58257</v>
      </c>
      <c r="F41" s="59">
        <f>+F36+F39</f>
        <v>2834743.93899</v>
      </c>
    </row>
    <row r="42" spans="2:6" ht="13.5" thickTop="1">
      <c r="B42" s="57"/>
      <c r="C42" s="57"/>
      <c r="D42" s="72"/>
      <c r="E42" s="57"/>
      <c r="F42" s="57"/>
    </row>
    <row r="43" spans="2:6" ht="12.75">
      <c r="B43" s="57"/>
      <c r="C43" s="57"/>
      <c r="D43" s="72"/>
      <c r="E43" s="57"/>
      <c r="F43" s="57"/>
    </row>
    <row r="44" spans="1:6" ht="12.75">
      <c r="A44" s="96" t="s">
        <v>66</v>
      </c>
      <c r="B44" s="96"/>
      <c r="C44" s="96"/>
      <c r="D44" s="96"/>
      <c r="E44" s="96"/>
      <c r="F44" s="96"/>
    </row>
    <row r="45" spans="1:6" ht="12.75">
      <c r="A45" s="96"/>
      <c r="B45" s="96"/>
      <c r="C45" s="96"/>
      <c r="D45" s="96"/>
      <c r="E45" s="96"/>
      <c r="F45" s="96"/>
    </row>
    <row r="46" spans="1:6" ht="12.75">
      <c r="A46" s="23"/>
      <c r="B46" s="23"/>
      <c r="C46" s="23"/>
      <c r="D46" s="23"/>
      <c r="E46" s="23"/>
      <c r="F46" s="23"/>
    </row>
    <row r="47" spans="1:6" ht="12.75">
      <c r="A47" s="23"/>
      <c r="B47" s="23"/>
      <c r="C47" s="23"/>
      <c r="D47" s="23"/>
      <c r="E47" s="23"/>
      <c r="F47" s="23"/>
    </row>
    <row r="48" spans="1:4" ht="12.75">
      <c r="A48" s="1" t="s">
        <v>136</v>
      </c>
      <c r="B48" s="75"/>
      <c r="C48" s="75"/>
      <c r="D48" s="75"/>
    </row>
    <row r="49" spans="1:4" ht="12.75">
      <c r="A49" s="1" t="s">
        <v>134</v>
      </c>
      <c r="B49" s="75"/>
      <c r="C49" s="75"/>
      <c r="D49" s="75"/>
    </row>
    <row r="50" spans="2:4" ht="12.75">
      <c r="B50" s="75"/>
      <c r="C50" s="75"/>
      <c r="D50" s="75"/>
    </row>
    <row r="51" spans="1:6" ht="12.75">
      <c r="A51" s="73"/>
      <c r="B51" s="73"/>
      <c r="C51" s="73"/>
      <c r="D51" s="73"/>
      <c r="E51" s="73"/>
      <c r="F51" s="73"/>
    </row>
    <row r="52" spans="1:6" ht="12.75">
      <c r="A52" s="73"/>
      <c r="B52" s="73"/>
      <c r="C52" s="73"/>
      <c r="D52" s="73"/>
      <c r="E52" s="73"/>
      <c r="F52" s="73"/>
    </row>
  </sheetData>
  <mergeCells count="4">
    <mergeCell ref="A3:F4"/>
    <mergeCell ref="B10:C10"/>
    <mergeCell ref="E10:F10"/>
    <mergeCell ref="A44:F45"/>
  </mergeCells>
  <printOptions/>
  <pageMargins left="0.5" right="0" top="1" bottom="0" header="0.5" footer="0.5"/>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Assurance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 Assurance</dc:creator>
  <cp:keywords/>
  <dc:description/>
  <cp:lastModifiedBy>MAA Assurance</cp:lastModifiedBy>
  <cp:lastPrinted>2002-11-29T04:18:30Z</cp:lastPrinted>
  <dcterms:created xsi:type="dcterms:W3CDTF">2002-11-15T07:17:44Z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